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arol\Downloads\"/>
    </mc:Choice>
  </mc:AlternateContent>
  <xr:revisionPtr revIDLastSave="0" documentId="8_{AE0CB6A4-A08F-497C-A13F-A7FF42B56C3F}" xr6:coauthVersionLast="47" xr6:coauthVersionMax="47" xr10:uidLastSave="{00000000-0000-0000-0000-000000000000}"/>
  <bookViews>
    <workbookView xWindow="2544" yWindow="2544" windowWidth="17280" windowHeight="8880" xr2:uid="{00000000-000D-0000-FFFF-FFFF00000000}"/>
  </bookViews>
  <sheets>
    <sheet name="Components and Materi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17" i="1"/>
  <c r="E17" i="1"/>
  <c r="F16" i="1"/>
  <c r="K15" i="1"/>
  <c r="F15" i="1"/>
  <c r="K14" i="1"/>
  <c r="F14" i="1"/>
  <c r="F17" i="1" s="1"/>
  <c r="F11" i="1"/>
  <c r="K5" i="1"/>
  <c r="K4" i="1"/>
  <c r="K17" i="1" s="1"/>
  <c r="I30" i="1"/>
  <c r="N30" i="1"/>
  <c r="F30" i="1"/>
  <c r="I31" i="1"/>
  <c r="F31" i="1"/>
  <c r="K35" i="1"/>
  <c r="L69" i="1"/>
  <c r="I25" i="1"/>
  <c r="F25" i="1"/>
  <c r="I20" i="1"/>
  <c r="I21" i="1"/>
  <c r="I22" i="1"/>
  <c r="I23" i="1"/>
  <c r="I24" i="1"/>
  <c r="I26" i="1"/>
  <c r="I27" i="1"/>
  <c r="I28" i="1"/>
  <c r="I29" i="1"/>
  <c r="I32" i="1"/>
  <c r="I33" i="1"/>
  <c r="I34" i="1"/>
  <c r="I35" i="1"/>
  <c r="I19" i="1"/>
  <c r="N23" i="1"/>
  <c r="F23" i="1"/>
  <c r="N20" i="1"/>
  <c r="N19" i="1"/>
  <c r="N21" i="1"/>
  <c r="N22" i="1"/>
  <c r="N26" i="1"/>
  <c r="N27" i="1"/>
  <c r="N28" i="1"/>
  <c r="N29" i="1"/>
  <c r="N33" i="1"/>
  <c r="N34" i="1"/>
  <c r="N35" i="1"/>
  <c r="F35" i="1"/>
  <c r="K34" i="1"/>
  <c r="F28" i="1"/>
  <c r="F27" i="1"/>
  <c r="F26" i="1"/>
  <c r="I36" i="1" l="1"/>
  <c r="K21" i="1"/>
  <c r="K36" i="1" s="1"/>
  <c r="F19" i="1"/>
  <c r="F20" i="1"/>
  <c r="F22" i="1"/>
  <c r="F24" i="1"/>
  <c r="F29" i="1"/>
  <c r="F32" i="1"/>
  <c r="F33" i="1"/>
  <c r="F34" i="1"/>
  <c r="F21" i="1"/>
  <c r="F36" i="1" l="1"/>
  <c r="F37" i="1" s="1"/>
</calcChain>
</file>

<file path=xl/sharedStrings.xml><?xml version="1.0" encoding="utf-8"?>
<sst xmlns="http://schemas.openxmlformats.org/spreadsheetml/2006/main" count="414" uniqueCount="379">
  <si>
    <t>List of Components and Materials</t>
  </si>
  <si>
    <t>Component</t>
  </si>
  <si>
    <t>Model</t>
  </si>
  <si>
    <t>Link</t>
  </si>
  <si>
    <t>Unit Price (€)</t>
  </si>
  <si>
    <t>Quantity</t>
  </si>
  <si>
    <t>Total Price (€)</t>
  </si>
  <si>
    <t>Dimension</t>
  </si>
  <si>
    <t>Weight (kg)</t>
  </si>
  <si>
    <t>Description</t>
  </si>
  <si>
    <t>Structural Components</t>
  </si>
  <si>
    <t>Main structural support</t>
  </si>
  <si>
    <t>Weather protection</t>
  </si>
  <si>
    <t>Shields from sun/rain</t>
  </si>
  <si>
    <t>Concrete Base</t>
  </si>
  <si>
    <t>Foundation stability</t>
  </si>
  <si>
    <t>Foundation to support structure</t>
  </si>
  <si>
    <t>Electrical Components</t>
  </si>
  <si>
    <t>Solar Panel</t>
  </si>
  <si>
    <t>Jinko Solar Tiger Pro 72HC 535W</t>
  </si>
  <si>
    <t>https://suministrosdelsol.com/en/panels-from-505-to-700w/2600-jinko-tiger-pro-72hc-tv-535w-bifacial-module-with-transparent-back-plate-jkm535m-72hl4-tv.html</t>
  </si>
  <si>
    <t>High-efficiency solar panel</t>
  </si>
  <si>
    <t>Inverter</t>
  </si>
  <si>
    <t>Victron Phoenix Inverter 12/500</t>
  </si>
  <si>
    <t>DC-DC Converter</t>
  </si>
  <si>
    <t>https://www.botnroll.com/en/esp32/3540-esp32-development-board-wifi-bluetooth-esp-32s-ai-thinker.html</t>
  </si>
  <si>
    <t>https://www.electrofun.pt/sensores-arduino/sensor-humidade-temperatura-dht22</t>
  </si>
  <si>
    <t>wood</t>
  </si>
  <si>
    <t>metal</t>
  </si>
  <si>
    <t>10x metal support</t>
  </si>
  <si>
    <t>https://www.leroymerlin.pt/produtos/painel-de-madeira-macica-prancha-abeto-200x30-40cm-50mm-77006503.html</t>
  </si>
  <si>
    <t>https://www.leroymerlin.pt/produtos/perfil-40x8x1-aco-hot-87825827.html</t>
  </si>
  <si>
    <t>https://www.leroymerlin.pt/produtos/perfil-aluminio-anodizado-mate-15x2x2-5-cm-standers-87477665.html</t>
  </si>
  <si>
    <t>2000mm x 300/400mm x 50mm wood</t>
  </si>
  <si>
    <t>40 x 8 x 1 steel</t>
  </si>
  <si>
    <t>aluminium support bench back</t>
  </si>
  <si>
    <t>150mm x 20mm x 2500mm</t>
  </si>
  <si>
    <t>4m x 4m x 0,18m = 2,88m^3</t>
  </si>
  <si>
    <t>9x wooden planks</t>
  </si>
  <si>
    <t>screws</t>
  </si>
  <si>
    <t>30 x 3mm x 40mm</t>
  </si>
  <si>
    <t>Bolts</t>
  </si>
  <si>
    <t>5x Bolts</t>
  </si>
  <si>
    <t>https://www.leroymerlin.pt/produtos/ancora-macho-homologada-ete-opt-1-veio-zincado-grampo-em-aco-inoxidavel-a4-m16-x-145-16-caixa-de-25-unid-83127199.html</t>
  </si>
  <si>
    <t>M16 x 145 Ø16</t>
  </si>
  <si>
    <t>https://www.leroymerlin.pt/produtos/protetor-madeira-exterior-hidrofugante-acetinado-teca-2-5-l-xylazel-82520363.html</t>
  </si>
  <si>
    <t>Wood Protector</t>
  </si>
  <si>
    <t>2x layer</t>
  </si>
  <si>
    <t>https://www.leroymerlin.pt/produtos/parafuso-de-barra-din-571-6-x-45-caixa-de-200-unid-83179567.html</t>
  </si>
  <si>
    <t>2x packs</t>
  </si>
  <si>
    <t>For table and benches</t>
  </si>
  <si>
    <t>support the table and benches structure</t>
  </si>
  <si>
    <t>2274 × 1134 × 35 mm</t>
  </si>
  <si>
    <t>Charge Controller</t>
  </si>
  <si>
    <t>Lithium-Batterie</t>
  </si>
  <si>
    <t>Microcontroller</t>
  </si>
  <si>
    <t>ESP32 Dev Board (NodeMCU-32S)</t>
  </si>
  <si>
    <t>58 × 25 × 13 mm</t>
  </si>
  <si>
    <t>Wi-Fi/Bluetooth microcontroller board (ESP32)</t>
  </si>
  <si>
    <t>DHT22 (AM2302)</t>
  </si>
  <si>
    <t>15 × 25 × 7 mm</t>
  </si>
  <si>
    <t>5 m flexible LED strip (6500 K white, ~870 lm/m)</t>
  </si>
  <si>
    <t>Total</t>
  </si>
  <si>
    <t>awning</t>
  </si>
  <si>
    <t>4x awnings</t>
  </si>
  <si>
    <t>https://www.bauhaus.es/toldos-con-brazo/smartsun-toldo-para-balcon-urban/p/25807374</t>
  </si>
  <si>
    <t>2m x 2,45m</t>
  </si>
  <si>
    <t>sun protection</t>
  </si>
  <si>
    <t>aluminium</t>
  </si>
  <si>
    <t>gravel</t>
  </si>
  <si>
    <t>ground</t>
  </si>
  <si>
    <t>https://www.secil-group.com/pt/Home</t>
  </si>
  <si>
    <t>https://www.mjd.pt/</t>
  </si>
  <si>
    <t>Victron SmartSolar MPPT 150/100</t>
  </si>
  <si>
    <t>246 × 295 × 103 mm</t>
  </si>
  <si>
    <t>Voltage (V)</t>
  </si>
  <si>
    <t>Maximun Current (A)</t>
  </si>
  <si>
    <t>Industrial‑grade, ultra‑fast MPPT with Bluetooth, VE.Direct &amp; VE.Can networking; parallel‑sync up to 25 units; programmable for LiFePO₄ or lead‑acid; MC4 input simplifies rooftop wiring; 98 % peak efficiency.</t>
  </si>
  <si>
    <t>https://ecofener.com/reguladores-de-carga-mppt/1818-regulador-victron-smartsolar-mppt-150100-mc4-vecan-de-100a-y-12-24-36-48v.html</t>
  </si>
  <si>
    <t>Extralink LiFePO₄ 12.8 V 40 Ah</t>
  </si>
  <si>
    <t>https://mauser.pt/catalog/product_info.php?products_id=115-0057</t>
  </si>
  <si>
    <t>260 × 168 × 211 mm</t>
  </si>
  <si>
    <t>Stores 1.92 kWh solar energy, &gt; 3 000 cycles, IP54- dust‑protected &amp; splash‑resistant case</t>
  </si>
  <si>
    <t>264 × 135 × 76 mm</t>
  </si>
  <si>
    <t>Continuous/peak 1000W/2000W, 230 V output, 85 % efficency, Extras: USB‑A 5 V 2 A and LED status</t>
  </si>
  <si>
    <t>Coolgear CG‑CSPDINH‑3</t>
  </si>
  <si>
    <t>88 × 51 × 30 mm</t>
  </si>
  <si>
    <t>Industrial 3‑port USB‑C hub/charger; supplies phones &amp; laptops directly from solar battery, eliminating inverter idle losses</t>
  </si>
  <si>
    <t>https://www.digikey.pt/en/products/detail/coolgear/CG-CSPDINH-3/23023422?s=N4IgTCBcDaIMIHFCIBHAygBQCIEkByAJJAZhAF0BfIA</t>
  </si>
  <si>
    <t>https://www.solarshop.pt/gb/victron-energy-lynx-distributor-modular-dc-busbar</t>
  </si>
  <si>
    <t>DC fuse‑protec. bus‑bar</t>
  </si>
  <si>
    <t>Victron Lynx Distributor (M10)</t>
  </si>
  <si>
    <t>290 × 170 × 80 mm</t>
  </si>
  <si>
    <t> 2,2</t>
  </si>
  <si>
    <t>Combines a 1 000 A positive and negative bus‑bar with four individually fused outputs for inverter, MPPT, DC‑DC rail and future loads; front LEDs show blown‑fuse status. Part of Victron’s modular Lynx system, so it can snap next to a Lynx Shunt or extra Distributor expanded later.</t>
  </si>
  <si>
    <t>Battery monitor</t>
  </si>
  <si>
    <t>Victron SmartShunt 500</t>
  </si>
  <si>
    <t>https://www.solarshop.pt/gb/victron-smartshunt-smart-battery-monitor</t>
  </si>
  <si>
    <t>46 × 120 × 54 mm</t>
  </si>
  <si>
    <t>Outdoor Wi‑Fi Router</t>
  </si>
  <si>
    <t>MikroTik wAP ac V2</t>
  </si>
  <si>
    <t>https://www.fnac.pt/mp23788205/Ponto-de-Acesso-Wlan-Mikrotik-wAP-ac-Branco</t>
  </si>
  <si>
    <t>185 × 85 × 30 mm</t>
  </si>
  <si>
    <t>IP54, 30 m radius, Slim, weatherproof dual‑band AP; mounts on wall or pole;</t>
  </si>
  <si>
    <t>Power Consumption (W)</t>
  </si>
  <si>
    <t>LED light‑strip</t>
  </si>
  <si>
    <t>RS PRO LS‑series flexible strip</t>
  </si>
  <si>
    <t>https://pt.rs-online.com/web/p/tiras-de-led/8555933</t>
  </si>
  <si>
    <t> 1000 × 10 × 2 mm</t>
  </si>
  <si>
    <t>https://pt.rs-online.com/web/p/actuadores-lineales-electricos/1774492</t>
  </si>
  <si>
    <t>Table Actuator</t>
  </si>
  <si>
    <t>Compact screw‑drive actuator with built‑in limit switches, 14 mm/s at full load, 25 % duty cycle, IP54</t>
  </si>
  <si>
    <t>Bench Actuator</t>
  </si>
  <si>
    <t>Digital temperature and humidity sensor (±0.5 °C, ±2% RH), connected to- and powered by ESP32</t>
  </si>
  <si>
    <t> 12,5</t>
  </si>
  <si>
    <t>Purpose</t>
  </si>
  <si>
    <t>Cross‑section</t>
  </si>
  <si>
    <t>Length</t>
  </si>
  <si>
    <t>Part suggestion</t>
  </si>
  <si>
    <t>PV string (2 × 535 W in series) → MPPT</t>
  </si>
  <si>
    <t>2 × 6 mm² solar cable (red/black)</t>
  </si>
  <si>
    <t>2 × 6 m</t>
  </si>
  <si>
    <t>H1Z2Z2‑K UV cable</t>
  </si>
  <si>
    <t>Battery bank interlinks (3 packs in parallel)</t>
  </si>
  <si>
    <t>25 mm² (4 AWG) red/black</t>
  </si>
  <si>
    <t>3 × 0.5 m each pole</t>
  </si>
  <si>
    <t>Flexible welding cable</t>
  </si>
  <si>
    <t>Battery bus → MPPT positive &amp; negative</t>
  </si>
  <si>
    <t>35 mm² (2 AWG)</t>
  </si>
  <si>
    <t>2 × 0.6 m</t>
  </si>
  <si>
    <t>Battery bus → inverter 12/500</t>
  </si>
  <si>
    <t>25 mm²</t>
  </si>
  <si>
    <t>2 × 0.8 m</t>
  </si>
  <si>
    <t>Low‑current DC loads bus (USB hub, LED, ESP32)</t>
  </si>
  <si>
    <t>2.5 mm² twin</t>
  </si>
  <si>
    <t>PVC‑SI silicone wire</t>
  </si>
  <si>
    <t>Actuators (each leg)</t>
  </si>
  <si>
    <t>15 m total</t>
  </si>
  <si>
    <t>Silicone flex</t>
  </si>
  <si>
    <t>AC output (inverter → sockets)</t>
  </si>
  <si>
    <t>3G 2.5 mm² H07RN‑F</t>
  </si>
  <si>
    <t>Rubber flex</t>
  </si>
  <si>
    <t>Enclosure PG glands &amp; UV conduit</t>
  </si>
  <si>
    <t>—</t>
  </si>
  <si>
    <t>For PV &amp; actuator runs</t>
  </si>
  <si>
    <t>1 | Cable &amp; conduit</t>
  </si>
  <si>
    <t>2 | Protection &amp; switching</t>
  </si>
  <si>
    <t>Qty</t>
  </si>
  <si>
    <t>Item</t>
  </si>
  <si>
    <t>Rating / size</t>
  </si>
  <si>
    <r>
      <t>ANL fuse</t>
    </r>
    <r>
      <rPr>
        <sz val="11"/>
        <color theme="1"/>
        <rFont val="Calibri"/>
        <family val="2"/>
        <scheme val="minor"/>
      </rPr>
      <t xml:space="preserve"> battery main</t>
    </r>
  </si>
  <si>
    <t>150 A (35 mm² lugs)</t>
  </si>
  <si>
    <t>ANL fuse holder (Victron or Blue Sea)</t>
  </si>
  <si>
    <r>
      <t>MIDI / AMG fuses</t>
    </r>
    <r>
      <rPr>
        <sz val="11"/>
        <color theme="1"/>
        <rFont val="Calibri"/>
        <family val="2"/>
        <scheme val="minor"/>
      </rPr>
      <t xml:space="preserve"> for each battery module</t>
    </r>
  </si>
  <si>
    <t>40 A</t>
  </si>
  <si>
    <t>DC isolator switch (battery)</t>
  </si>
  <si>
    <t>200 A contin.</t>
  </si>
  <si>
    <t>PV combiner fuse holder + fuse</t>
  </si>
  <si>
    <t>15 A @ 150 V DC</t>
  </si>
  <si>
    <t>PV DC load‑break switch</t>
  </si>
  <si>
    <t>150 V / 32 A</t>
  </si>
  <si>
    <t>Mini‑blade fuses (LED / ESP32)</t>
  </si>
  <si>
    <t>3 A</t>
  </si>
  <si>
    <t>Mini‑blade fuse (USB hub)</t>
  </si>
  <si>
    <t>10 A</t>
  </si>
  <si>
    <r>
      <t>DC breakers</t>
    </r>
    <r>
      <rPr>
        <sz val="11"/>
        <color theme="1"/>
        <rFont val="Calibri"/>
        <family val="2"/>
        <scheme val="minor"/>
      </rPr>
      <t xml:space="preserve"> for actuators</t>
    </r>
  </si>
  <si>
    <t>8 A curve C</t>
  </si>
  <si>
    <t>AC RCBO (RCD+MCB)</t>
  </si>
  <si>
    <t>230 V / 16 A</t>
  </si>
  <si>
    <t>AC double‑pole isolator</t>
  </si>
  <si>
    <t>25 A</t>
  </si>
  <si>
    <t>Schuko sockets (1 indoor, 1 IP55)</t>
  </si>
  <si>
    <t>16 A</t>
  </si>
  <si>
    <t>TOTAL Cable</t>
  </si>
  <si>
    <t>5 m</t>
  </si>
  <si>
    <t>5 m</t>
  </si>
  <si>
    <t xml:space="preserve">5 m </t>
  </si>
  <si>
    <t xml:space="preserve"> ≈46 m</t>
  </si>
  <si>
    <t>3 | Busbars, lugs, hardware</t>
  </si>
  <si>
    <t>Spec</t>
  </si>
  <si>
    <t>Copper busbars (pos / neg)</t>
  </si>
  <si>
    <t>250 A, 5‑way M8</t>
  </si>
  <si>
    <t>M8 tinned‑copper lugs</t>
  </si>
  <si>
    <t>25–35 mm²</t>
  </si>
  <si>
    <t>M6 ring lugs</t>
  </si>
  <si>
    <t>2.5 mm²</t>
  </si>
  <si>
    <t>1 box</t>
  </si>
  <si>
    <t>Heat‑shrink tubing</t>
  </si>
  <si>
    <t>3:1 adhesive</t>
  </si>
  <si>
    <t>1 bag</t>
  </si>
  <si>
    <t>Cable ties, UV‑resistant</t>
  </si>
  <si>
    <t>100 pieces</t>
  </si>
  <si>
    <t>PG‑16 cable glands</t>
  </si>
  <si>
    <t>for 6–14 mm OD</t>
  </si>
  <si>
    <t>Wood / metal screws 4 × 30 mm</t>
  </si>
  <si>
    <t>panel mounts</t>
  </si>
  <si>
    <t>M8 × 25 mm bolts + nylock nuts</t>
  </si>
  <si>
    <t>actuator pivots</t>
  </si>
  <si>
    <t>DIN‑rail end‑stops &amp; markers</t>
  </si>
  <si>
    <t>labelling</t>
  </si>
  <si>
    <t>4 | Enclosures &amp; rail</t>
  </si>
  <si>
    <t>6‑way DIN‑rail AC consumer unit (holds RCBO, isolator)</t>
  </si>
  <si>
    <t>1 m DIN rail (inside DC box)</t>
  </si>
  <si>
    <t>IP55 junction box for outdoor Schuko</t>
  </si>
  <si>
    <t>Everything above can be sourced from Mauser (Portugal)</t>
  </si>
  <si>
    <t>Dual Schuko socket</t>
  </si>
  <si>
    <t>GSC Evolution 302‑1082</t>
  </si>
  <si>
    <t>https://mauser.pt/catalog/product_info.php?products_id=302-1082</t>
  </si>
  <si>
    <t>140 × 70 × 50 mm</t>
  </si>
  <si>
    <t>Voltage System</t>
  </si>
  <si>
    <t>Total Amps</t>
  </si>
  <si>
    <t xml:space="preserve">Total W </t>
  </si>
  <si>
    <t>12 V DC</t>
  </si>
  <si>
    <t>Twin type‑F “Schuko” outlet in a grey ABS enclosure with spring‑loaded lids and child‑protection shutters—suitable for sheltered outdoor or workshop use and a perfect match for the 230 V output of your Victron Phoenix inverter.</t>
  </si>
  <si>
    <t xml:space="preserve">IP21, bus </t>
  </si>
  <si>
    <t>5m^3</t>
  </si>
  <si>
    <t>concrete steel</t>
  </si>
  <si>
    <t>5x nets</t>
  </si>
  <si>
    <t>https://establecimientosrey.es/pt/paineis/15052-tela-metalica-pre-galvanizada-100x50-o-4mm-260x15m-aliseda.html?gad_source=1&amp;gad_campaignid=22236597304&amp;gbraid=0AAAAACVrQMA6jf4CGJofwms0bG6pasyOD&amp;gclid=Cj0KCQjwoZbBBhDCARIsAOqMEZWTVhfQSLULX2acDLZ6zhzx4KwYVdEnT-4H7ybuYGd5nArnRgM7tg8aAimlEALw_wcB</t>
  </si>
  <si>
    <t>0,04m x 2,6m x 1,5m</t>
  </si>
  <si>
    <t>Concrete</t>
  </si>
  <si>
    <t>for reinforcet concrete</t>
  </si>
  <si>
    <t>Alternative supplier</t>
  </si>
  <si>
    <t>Alternative Price</t>
  </si>
  <si>
    <t>https://www.solarshop.pt/controlador-de-carga-solar-victron-smartsolar-mppt-150-100-tr-vecan</t>
  </si>
  <si>
    <t>https://www.worten.pt/produtos/accumulator-lifepo4-40ah-12-8v-bms-extralink-mrkean-5905090330431</t>
  </si>
  <si>
    <t>https://www.solarshop.pt/inversor-de-bateria-victron-phoenix-vedirect-500va-12-24v</t>
  </si>
  <si>
    <t>https://innpo.pt/conversores-dc-ac/victron-inversor-phoenix-12500-vedirect-230v-schuko.html</t>
  </si>
  <si>
    <t>https://www.amazon.es/dp/B08THRP44B?shipTo=PT&amp;source=ps-sl-shoppingads-lpcontext&amp;ref_=fplfs&amp;smid=A1AT7YVPFBWXBL&amp;language=pt_PT&amp;th=1</t>
  </si>
  <si>
    <t>https://frenchman-energy.eu/en/Victron-Lynx-Distributor-M10/LYN060102010</t>
  </si>
  <si>
    <t>https://www.albicampo.pt/produto/smartshunt-500a-50mv-victron/</t>
  </si>
  <si>
    <t>https://shop.officelan.pt/pt/mikrotik-rbwapg-5hacd2hnd-wap-ac-black-edition-new-revision-rbwapg-5hacd2hnd-be.html</t>
  </si>
  <si>
    <t>https://opencircuit.pt/product/nodemcu-esp-32s-lua-esp-wroom-32-wifi</t>
  </si>
  <si>
    <t>https://www.centroelectronico.pt/pt/modulo-sensor-de-temperat-e-humidade-am2302-dht22-para-arduino/p-11345</t>
  </si>
  <si>
    <t>https://www.mundiluz.pt/inteligente/1993-philips-lightstrip-plus-v4-8718699703448.html</t>
  </si>
  <si>
    <t>https://www.leroymerlin.pt/produtos/atuador-linear-vevor-12v-12in-heavy-duty-1320lbs-6000n-0-19-s-protecao-ip44-92072580.html</t>
  </si>
  <si>
    <t>https://www.amazon.es/-/en/Jvnvlki-Mounting-Wardrobe-Opening-Automation/dp/B0C52RYVJT</t>
  </si>
  <si>
    <t>https://sunshop.pt/en/products/phono-solar-painel-monocristalino-550w</t>
  </si>
  <si>
    <t>Total alternativ Price</t>
  </si>
  <si>
    <t xml:space="preserve">PTR007236 </t>
  </si>
  <si>
    <t>https://www.ptrobotics.com/alimentacao/7236-carregador-usb-dc-dc-converter-7-24v-to-5v3a-step-down-.html</t>
  </si>
  <si>
    <t>https://mauser.pt/catalog/product_info.php?products_id=096-0327</t>
  </si>
  <si>
    <t>DC-DC Buck Conv. 5V/3A out</t>
  </si>
  <si>
    <t>60 x 21 x 14 mm</t>
  </si>
  <si>
    <t>USB DC-DC Converter 7-24V to 5V/3A Step-down</t>
  </si>
  <si>
    <t>/no alternative</t>
  </si>
  <si>
    <t>#</t>
  </si>
  <si>
    <t>Circuit protected</t>
  </si>
  <si>
    <t>Current to protect (A)</t>
  </si>
  <si>
    <t>Recommended fuse (A)</t>
  </si>
  <si>
    <t>Fuse style &amp; holder</t>
  </si>
  <si>
    <t>A</t>
  </si>
  <si>
    <r>
      <t>Battery main</t>
    </r>
    <r>
      <rPr>
        <sz val="11"/>
        <color theme="1"/>
        <rFont val="Calibri"/>
        <family val="2"/>
        <scheme val="minor"/>
      </rPr>
      <t xml:space="preserve"> (bank → Lynx)</t>
    </r>
  </si>
  <si>
    <t>≤ 150 A (3 × 50 A BMS)</t>
  </si>
  <si>
    <t>150 A</t>
  </si>
  <si>
    <r>
      <t>Class-T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ANL</t>
    </r>
    <r>
      <rPr>
        <sz val="11"/>
        <color theme="1"/>
        <rFont val="Calibri"/>
        <family val="2"/>
        <scheme val="minor"/>
      </rPr>
      <t xml:space="preserve"> + inline holder (close to battery)</t>
    </r>
  </si>
  <si>
    <t>B-1</t>
  </si>
  <si>
    <t>MPPT 150/100 ➜ Lynx</t>
  </si>
  <si>
    <t>100 A rated, Victron table says 120-140 A</t>
  </si>
  <si>
    <t>MEGA inside Lynx Distributor</t>
  </si>
  <si>
    <t>B-2</t>
  </si>
  <si>
    <t>Phoenix 12/500 inverter</t>
  </si>
  <si>
    <t>42 A cont. / 75 A surge</t>
  </si>
  <si>
    <t>MEGA in Lynx</t>
  </si>
  <si>
    <t>B-3</t>
  </si>
  <si>
    <t>USB-C Hub (Coolgear CG-CSPDINH-3)</t>
  </si>
  <si>
    <t>12 A max @ 12 V</t>
  </si>
  <si>
    <r>
      <t xml:space="preserve">Use spare Lynx slot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stand-alone MIDI holder</t>
    </r>
  </si>
  <si>
    <t>B-4</t>
  </si>
  <si>
    <t>12 V accessory fuse block</t>
  </si>
  <si>
    <t>≤ 10 A combined</t>
  </si>
  <si>
    <t>Last Lynx slot (or MIDI)</t>
  </si>
  <si>
    <t>B-5 (Opt.)</t>
  </si>
  <si>
    <t>Orion-Tr 12 → 24 V boost (future)</t>
  </si>
  <si>
    <t>15 A out / ≈ 30 A in</t>
  </si>
  <si>
    <t>Extra holder if fitted</t>
  </si>
  <si>
    <t>C</t>
  </si>
  <si>
    <r>
      <t>PV string</t>
    </r>
    <r>
      <rPr>
        <sz val="11"/>
        <color theme="1"/>
        <rFont val="Calibri"/>
        <family val="2"/>
        <scheme val="minor"/>
      </rPr>
      <t xml:space="preserve"> isolator</t>
    </r>
  </si>
  <si>
    <t>11 A Isc × 1 string</t>
  </si>
  <si>
    <r>
      <t>20 A / 150 V gPV fuse</t>
    </r>
    <r>
      <rPr>
        <sz val="11"/>
        <color theme="1"/>
        <rFont val="Calibri"/>
        <family val="2"/>
        <scheme val="minor"/>
      </rPr>
      <t xml:space="preserve"> (or 2-pole 20 A DC breaker)</t>
    </r>
  </si>
  <si>
    <t>MC4 inline fuse or DIN DC breaker</t>
  </si>
  <si>
    <t xml:space="preserve">Fuses </t>
  </si>
  <si>
    <t>Placement</t>
  </si>
  <si>
    <t>125 A</t>
  </si>
  <si>
    <t>60 A</t>
  </si>
  <si>
    <r>
      <t xml:space="preserve">20 A </t>
    </r>
    <r>
      <rPr>
        <sz val="11"/>
        <color theme="1"/>
        <rFont val="Calibri"/>
        <family val="2"/>
        <scheme val="minor"/>
      </rPr>
      <t/>
    </r>
  </si>
  <si>
    <t>20 A</t>
  </si>
  <si>
    <t>30 A</t>
  </si>
  <si>
    <t>Mouser part no.</t>
  </si>
  <si>
    <t>Rating / notes</t>
  </si>
  <si>
    <t>Unit €</t>
  </si>
  <si>
    <t>Battery main</t>
  </si>
  <si>
    <t>576-JLLS150.X</t>
  </si>
  <si>
    <t>150 A • 300 V dc</t>
  </si>
  <si>
    <t>576-LFT301003CS</t>
  </si>
  <si>
    <t>bolt-down holder</t>
  </si>
  <si>
    <t>PV string</t>
  </si>
  <si>
    <t>774-HP6M20</t>
  </si>
  <si>
    <t>20 A • 600 V dc</t>
  </si>
  <si>
    <t>Lynx Distributor slots</t>
  </si>
  <si>
    <t>576-0298125.TXN</t>
  </si>
  <si>
    <t>125 A (-MPPT)</t>
  </si>
  <si>
    <t>576-0298060.UXT</t>
  </si>
  <si>
    <t>MEGA fuse</t>
  </si>
  <si>
    <t>60 A (-inverter)</t>
  </si>
  <si>
    <t>576-0298030.UXT</t>
  </si>
  <si>
    <t>30 A (-future 24 V rail)</t>
  </si>
  <si>
    <t>576-0297020.WXT</t>
  </si>
  <si>
    <t>20 A (-USB-C hub)</t>
  </si>
  <si>
    <t>576-04980903ZXT</t>
  </si>
  <si>
    <t>bolt-down, cover</t>
  </si>
  <si>
    <t>Low-current branch</t>
  </si>
  <si>
    <t>576-880025-BP</t>
  </si>
  <si>
    <t>504-BK/ATC-3</t>
  </si>
  <si>
    <t>Eaton/Bussmann ATC fuse</t>
  </si>
  <si>
    <t>3 A (router)</t>
  </si>
  <si>
    <t>504-BK/ATC-2</t>
  </si>
  <si>
    <t>ATC fuse</t>
  </si>
  <si>
    <t>2 A (ESP32 + sensor)</t>
  </si>
  <si>
    <t>504-BK/ATC-5</t>
  </si>
  <si>
    <t>5 A (LED strip)</t>
  </si>
  <si>
    <t>504-BK/ATC-10</t>
  </si>
  <si>
    <t>10 A (LD3 actuator)</t>
  </si>
  <si>
    <t>504-BK/ATC-15</t>
  </si>
  <si>
    <t>15 A (VEVOR actuator)</t>
  </si>
  <si>
    <t>(mouser.com)</t>
  </si>
  <si>
    <t>Littelfuse 6-way ATC/ATO fuse block w/ negative bus &amp; blown-LED</t>
  </si>
  <si>
    <t>https://pt.mouser.com/ProductDetail/Littelfuse/0298040.UXT?qs=Vv6sT79n3zQfI1vu1Q13lA%3D%3D</t>
  </si>
  <si>
    <t xml:space="preserve"> (mouser.com)</t>
  </si>
  <si>
    <t>Below is a single-vendor Mouser.pt shopping list covering every fuse and fuse-holder. Prices are today’s single-unit web prices in €, incl. Portuguese VAT but excluding shipping.</t>
  </si>
  <si>
    <t>Littelfuse Class T fuse</t>
  </si>
  <si>
    <t>Littelfuse Class T fuse-block</t>
  </si>
  <si>
    <t>Mersen gPV cartridge fuse</t>
  </si>
  <si>
    <t>Littelfuse MEGA fuse</t>
  </si>
  <si>
    <t>Littelfuse MIDI/Blade fuse</t>
  </si>
  <si>
    <t>Littelfuse MIDI holder</t>
  </si>
  <si>
    <t>Wiring/Cables</t>
  </si>
  <si>
    <t>Total plus Fuses</t>
  </si>
  <si>
    <t>(eu.mouser.com)</t>
  </si>
  <si>
    <t>EVOR Linear Actuator 12V</t>
  </si>
  <si>
    <t>https://www.amazon.es/Bewinner-Actuador-Carrera-Levantador-El%C3%A9ctrico/dp/B07TB683GD?th=1</t>
  </si>
  <si>
    <t xml:space="preserve">Bewinnerqh64p1gkzn-05 </t>
  </si>
  <si>
    <t>700 mm Stroke</t>
  </si>
  <si>
    <t>12 V DC electric linear actuator, IP54 , 1500N thrust, 6mm/s speed, integrated limit switches, includes mounting hardware</t>
  </si>
  <si>
    <t>Total elec. price</t>
  </si>
  <si>
    <t>Total price all comp.</t>
  </si>
  <si>
    <t>310 mm Stroke</t>
  </si>
  <si>
    <t>Temp+ Humidity Sensor</t>
  </si>
  <si>
    <t>Light Sensor</t>
  </si>
  <si>
    <t>https://www.digikey.pt/en/products/detail/vishay-semiconductor-opto-division/VEML6030/6007711</t>
  </si>
  <si>
    <t>https://mauser.pt/catalog/product_info.php?products_id=096-8112</t>
  </si>
  <si>
    <t>VEML6030</t>
  </si>
  <si>
    <t>12 x 24 x 7 mm</t>
  </si>
  <si>
    <t>Light sensor, for light activation, connect to ESP32</t>
  </si>
  <si>
    <t>Load sensor</t>
  </si>
  <si>
    <t>https://www.ptrobotics.com/sensores-variados/2692-load-sensor-50kg.html</t>
  </si>
  <si>
    <t>PTR002692</t>
  </si>
  <si>
    <t xml:space="preserve">senses load up to 50 kg, used for the benches, IP65 </t>
  </si>
  <si>
    <t>34x34mm</t>
  </si>
  <si>
    <t>https://www.digikey.pt/en/products/detail/sparkfun-electronics/10245/5843757</t>
  </si>
  <si>
    <t>Center Pillar &amp; roof</t>
  </si>
  <si>
    <t>Custom panel and post</t>
  </si>
  <si>
    <t>2100mm x 2100mm x 20mm+Ø300mm x 2400mm</t>
  </si>
  <si>
    <t>For building</t>
  </si>
  <si>
    <t>for building</t>
  </si>
  <si>
    <t>2x jar</t>
  </si>
  <si>
    <t>protection for the sun</t>
  </si>
  <si>
    <t>Improves concrete resistance</t>
  </si>
  <si>
    <t>5 x 10 packs</t>
  </si>
  <si>
    <t>https://www.diy.com/departments/snowdon-timber-factory-reject-db251208t10-treated-decking-board-l-2-4m-w-120mm-t-25mm-10-pack/5060893864511_BQ.prd</t>
  </si>
  <si>
    <t>0.025m x 0.125mm x 2.4m</t>
  </si>
  <si>
    <t>For more comortable floor</t>
  </si>
  <si>
    <t>19 planks</t>
  </si>
  <si>
    <t>https://www.fordaq.com/srvAuctionView.html?AucTIid=18446774</t>
  </si>
  <si>
    <t>0,050m x 0,150m x 2,5m</t>
  </si>
  <si>
    <t>Support for the floor</t>
  </si>
  <si>
    <t>https://www.majodir.com/pt/materiais-para-construcao/brita-3_p1274.html?utm_source=chatgpt.com</t>
  </si>
  <si>
    <t>wooden floor</t>
  </si>
  <si>
    <t>wooden floor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</si>
</sst>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#,##0.00_ ;[Red]\-#,##0.00\ "/>
    <numFmt numFmtId="165" formatCode="0.0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sz val="11"/>
      <color rgb="FF333333"/>
      <name val="Arial"/>
      <family val="2"/>
    </font>
    <font>
      <sz val="11"/>
      <color rgb="FF92D050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D700"/>
        <bgColor rgb="FFFFD700"/>
      </patternFill>
    </fill>
    <fill>
      <patternFill patternType="solid">
        <fgColor rgb="FFADD8E6"/>
        <bgColor rgb="FFADD8E6"/>
      </patternFill>
    </fill>
    <fill>
      <patternFill patternType="solid">
        <fgColor rgb="FFD3D3D3"/>
        <bgColor rgb="FFD3D3D3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ADD8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2" fillId="4" borderId="0" xfId="0" applyFont="1" applyFill="1" applyAlignment="1">
      <alignment horizontal="center"/>
    </xf>
    <xf numFmtId="0" fontId="3" fillId="0" borderId="0" xfId="1"/>
    <xf numFmtId="0" fontId="5" fillId="0" borderId="0" xfId="0" applyFont="1" applyAlignment="1">
      <alignment vertical="center" wrapText="1"/>
    </xf>
    <xf numFmtId="8" fontId="0" fillId="0" borderId="0" xfId="0" applyNumberFormat="1"/>
    <xf numFmtId="0" fontId="4" fillId="5" borderId="0" xfId="0" applyFont="1" applyFill="1"/>
    <xf numFmtId="0" fontId="7" fillId="0" borderId="0" xfId="0" applyFont="1"/>
    <xf numFmtId="6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2" fontId="4" fillId="5" borderId="0" xfId="0" applyNumberFormat="1" applyFont="1" applyFill="1"/>
    <xf numFmtId="2" fontId="0" fillId="0" borderId="0" xfId="0" applyNumberFormat="1" applyAlignment="1">
      <alignment horizontal="right"/>
    </xf>
    <xf numFmtId="1" fontId="0" fillId="0" borderId="0" xfId="0" applyNumberFormat="1"/>
    <xf numFmtId="0" fontId="8" fillId="5" borderId="0" xfId="0" applyFont="1" applyFill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6" borderId="0" xfId="0" applyFont="1" applyFill="1"/>
    <xf numFmtId="0" fontId="6" fillId="7" borderId="0" xfId="0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9" borderId="0" xfId="0" applyFont="1" applyFill="1"/>
    <xf numFmtId="0" fontId="4" fillId="0" borderId="1" xfId="0" applyFont="1" applyBorder="1"/>
    <xf numFmtId="2" fontId="0" fillId="0" borderId="1" xfId="0" applyNumberFormat="1" applyBorder="1"/>
    <xf numFmtId="2" fontId="4" fillId="5" borderId="1" xfId="0" applyNumberFormat="1" applyFont="1" applyFill="1" applyBorder="1" applyAlignment="1">
      <alignment vertical="center" wrapText="1"/>
    </xf>
    <xf numFmtId="165" fontId="0" fillId="0" borderId="0" xfId="0" applyNumberFormat="1"/>
    <xf numFmtId="0" fontId="10" fillId="0" borderId="0" xfId="1" applyFont="1"/>
    <xf numFmtId="0" fontId="4" fillId="0" borderId="5" xfId="0" applyFont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3" fillId="0" borderId="6" xfId="1" applyBorder="1" applyAlignment="1">
      <alignment vertical="center" wrapText="1"/>
    </xf>
    <xf numFmtId="2" fontId="10" fillId="0" borderId="0" xfId="1" applyNumberFormat="1" applyFont="1" applyBorder="1" applyAlignment="1">
      <alignment vertical="center" wrapText="1"/>
    </xf>
    <xf numFmtId="2" fontId="3" fillId="0" borderId="6" xfId="1" applyNumberForma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0" fillId="10" borderId="5" xfId="0" applyFill="1" applyBorder="1" applyAlignment="1">
      <alignment vertical="center" wrapText="1"/>
    </xf>
    <xf numFmtId="0" fontId="4" fillId="10" borderId="7" xfId="0" applyFont="1" applyFill="1" applyBorder="1" applyAlignment="1">
      <alignment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9" xfId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 wrapText="1"/>
    </xf>
    <xf numFmtId="2" fontId="4" fillId="5" borderId="8" xfId="0" applyNumberFormat="1" applyFont="1" applyFill="1" applyBorder="1" applyAlignment="1">
      <alignment vertical="center" wrapText="1"/>
    </xf>
    <xf numFmtId="166" fontId="4" fillId="5" borderId="0" xfId="0" applyNumberFormat="1" applyFont="1" applyFill="1"/>
    <xf numFmtId="0" fontId="4" fillId="0" borderId="0" xfId="0" applyFont="1"/>
    <xf numFmtId="0" fontId="11" fillId="12" borderId="2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0" borderId="11" xfId="1" applyBorder="1"/>
    <xf numFmtId="1" fontId="0" fillId="0" borderId="11" xfId="0" applyNumberFormat="1" applyBorder="1"/>
    <xf numFmtId="0" fontId="10" fillId="0" borderId="11" xfId="1" applyFont="1" applyBorder="1"/>
    <xf numFmtId="2" fontId="0" fillId="0" borderId="11" xfId="0" applyNumberFormat="1" applyBorder="1"/>
    <xf numFmtId="0" fontId="0" fillId="0" borderId="12" xfId="0" applyBorder="1"/>
    <xf numFmtId="0" fontId="4" fillId="5" borderId="1" xfId="0" applyFont="1" applyFill="1" applyBorder="1" applyAlignment="1">
      <alignment horizontal="center"/>
    </xf>
    <xf numFmtId="0" fontId="4" fillId="5" borderId="13" xfId="0" applyFont="1" applyFill="1" applyBorder="1"/>
    <xf numFmtId="0" fontId="4" fillId="5" borderId="14" xfId="0" applyFont="1" applyFill="1" applyBorder="1"/>
    <xf numFmtId="8" fontId="4" fillId="5" borderId="15" xfId="0" applyNumberFormat="1" applyFont="1" applyFill="1" applyBorder="1"/>
    <xf numFmtId="0" fontId="4" fillId="5" borderId="16" xfId="0" applyFont="1" applyFill="1" applyBorder="1" applyAlignment="1">
      <alignment horizontal="center"/>
    </xf>
    <xf numFmtId="166" fontId="4" fillId="5" borderId="17" xfId="0" applyNumberFormat="1" applyFont="1" applyFill="1" applyBorder="1"/>
    <xf numFmtId="0" fontId="4" fillId="13" borderId="18" xfId="0" applyFont="1" applyFill="1" applyBorder="1" applyAlignment="1">
      <alignment horizontal="center"/>
    </xf>
    <xf numFmtId="0" fontId="4" fillId="13" borderId="19" xfId="0" applyFont="1" applyFill="1" applyBorder="1" applyAlignment="1">
      <alignment horizontal="center"/>
    </xf>
    <xf numFmtId="166" fontId="4" fillId="13" borderId="20" xfId="0" applyNumberFormat="1" applyFont="1" applyFill="1" applyBorder="1"/>
    <xf numFmtId="8" fontId="4" fillId="5" borderId="0" xfId="0" applyNumberFormat="1" applyFont="1" applyFill="1"/>
    <xf numFmtId="0" fontId="9" fillId="2" borderId="0" xfId="0" applyFont="1" applyFill="1" applyAlignment="1">
      <alignment horizontal="center" vertical="center"/>
    </xf>
    <xf numFmtId="0" fontId="0" fillId="0" borderId="0" xfId="0"/>
    <xf numFmtId="0" fontId="1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olarshop.pt/controlador-de-carga-solar-victron-smartsolar-mppt-150-100-tr-vecan" TargetMode="External"/><Relationship Id="rId18" Type="http://schemas.openxmlformats.org/officeDocument/2006/relationships/hyperlink" Target="https://www.albicampo.pt/produto/smartshunt-500a-50mv-victron/" TargetMode="External"/><Relationship Id="rId26" Type="http://schemas.openxmlformats.org/officeDocument/2006/relationships/hyperlink" Target="https://www.mouser.com/c/circuit-protection/fuses/?m=Littelfuse&amp;srsltid=AfmBOoq_T7jsb4INZMt0UW6GK3ct1SXW4CCb2UQKaukabbxI0oJuAeVU&amp;voltage+rating+ac=600+VAC&amp;utm_source=chatgpt.com" TargetMode="External"/><Relationship Id="rId39" Type="http://schemas.openxmlformats.org/officeDocument/2006/relationships/hyperlink" Target="https://www.mouser.com/c/circuit-protection/fuse-holders/?number+of+poles=6+Pole&amp;srsltid=AfmBOorecIvCRTVRZJq2EmCBcQUM-JSs8p-1v_BlDUm77F5o2m3V3RP6&amp;utm_source=chatgpt.com" TargetMode="External"/><Relationship Id="rId21" Type="http://schemas.openxmlformats.org/officeDocument/2006/relationships/hyperlink" Target="https://opencircuit.pt/product/nodemcu-esp-32s-lua-esp-wroom-32-wifi" TargetMode="External"/><Relationship Id="rId34" Type="http://schemas.openxmlformats.org/officeDocument/2006/relationships/hyperlink" Target="https://www.mouser.com/c/circuit-protection/fuses/automotive-fuses/?current+rating=3+A&amp;fuse+type=Fast+Blow&amp;srsltid=AfmBOopiyQqTzWh5-hjBSKRjd_ZthuSG8KQTQBXes5WigaCBvby4TibK&amp;voltage+rating+dc=32+VDC&amp;utm_source=chatgpt.com" TargetMode="External"/><Relationship Id="rId42" Type="http://schemas.openxmlformats.org/officeDocument/2006/relationships/hyperlink" Target="https://mauser.pt/catalog/product_info.php?products_id=096-8112" TargetMode="External"/><Relationship Id="rId47" Type="http://schemas.openxmlformats.org/officeDocument/2006/relationships/hyperlink" Target="https://www.leroymerlin.pt/produtos/parafuso-de-barra-din-571-6-x-45-caixa-de-200-unid-83179567.html" TargetMode="External"/><Relationship Id="rId50" Type="http://schemas.openxmlformats.org/officeDocument/2006/relationships/hyperlink" Target="https://www.bauhaus.es/toldos-con-brazo/smartsun-toldo-para-balcon-urban/p/25807374" TargetMode="External"/><Relationship Id="rId55" Type="http://schemas.openxmlformats.org/officeDocument/2006/relationships/hyperlink" Target="https://www.diy.com/departments/snowdon-timber-factory-reject-db251208t10-treated-decking-board-l-2-4m-w-120mm-t-25mm-10-pack/5060893864511_BQ.prd" TargetMode="External"/><Relationship Id="rId7" Type="http://schemas.openxmlformats.org/officeDocument/2006/relationships/hyperlink" Target="https://www.electrofun.pt/sensores-arduino/sensor-humidade-temperatura-dht22" TargetMode="External"/><Relationship Id="rId2" Type="http://schemas.openxmlformats.org/officeDocument/2006/relationships/hyperlink" Target="https://ecofener.com/reguladores-de-carga-mppt/1818-regulador-victron-smartsolar-mppt-150100-mc4-vecan-de-100a-y-12-24-36-48v.html" TargetMode="External"/><Relationship Id="rId16" Type="http://schemas.openxmlformats.org/officeDocument/2006/relationships/hyperlink" Target="https://frenchman-energy.eu/en/Victron-Lynx-Distributor-M10/LYN060102010" TargetMode="External"/><Relationship Id="rId29" Type="http://schemas.openxmlformats.org/officeDocument/2006/relationships/hyperlink" Target="https://www.mouser.com/c/circuit-protection/fuses/automotive-fuses/?current+rating=125+A&amp;srsltid=AfmBOopWnILG6VRuofIxKC5sqZXvGdR3voy5O6JZ2d8SKNvukV3pvO_6&amp;type=Mega+Fuse&amp;utm_source=chatgpt.com" TargetMode="External"/><Relationship Id="rId11" Type="http://schemas.openxmlformats.org/officeDocument/2006/relationships/hyperlink" Target="https://sunshop.pt/en/products/phono-solar-painel-monocristalino-550w" TargetMode="External"/><Relationship Id="rId24" Type="http://schemas.openxmlformats.org/officeDocument/2006/relationships/hyperlink" Target="https://pt.rs-online.com/web/p/actuadores-lineales-electricos/1774492" TargetMode="External"/><Relationship Id="rId32" Type="http://schemas.openxmlformats.org/officeDocument/2006/relationships/hyperlink" Target="https://www.mouser.com/c/circuit-protection/fuses/automotive-fuses/?m=Littelfuse&amp;series=297&amp;srsltid=AfmBOoqqfgdxC_394hbtepCegH8fbYupUGTQbGH7U_maBWnhBOOgB9IM&amp;utm_source=chatgpt.com" TargetMode="External"/><Relationship Id="rId37" Type="http://schemas.openxmlformats.org/officeDocument/2006/relationships/hyperlink" Target="https://www.mouser.com/c/circuit-protection/fuses/automotive-fuses/?current+rating=10+A&amp;fuse+type=Fast+Blow&amp;srsltid=AfmBOoqrn0NT51-C0WDH0BE8xJRT6d31soJdhTNJrEQRDREFgO68sPpU&amp;utm_source=chatgpt.com" TargetMode="External"/><Relationship Id="rId40" Type="http://schemas.openxmlformats.org/officeDocument/2006/relationships/hyperlink" Target="https://www.ptrobotics.com/alimentacao/7236-carregador-usb-dc-dc-converter-7-24v-to-5v3a-step-down-.html" TargetMode="External"/><Relationship Id="rId45" Type="http://schemas.openxmlformats.org/officeDocument/2006/relationships/hyperlink" Target="https://www.leroymerlin.pt/produtos/perfil-40x8x1-aco-hot-87825827.html" TargetMode="External"/><Relationship Id="rId53" Type="http://schemas.openxmlformats.org/officeDocument/2006/relationships/hyperlink" Target="https://www.mjd.pt/" TargetMode="External"/><Relationship Id="rId5" Type="http://schemas.openxmlformats.org/officeDocument/2006/relationships/hyperlink" Target="https://www.digikey.pt/en/products/detail/coolgear/CG-CSPDINH-3/23023422?s=N4IgTCBcDaIMIHFCIBHAygBQCIEkByAJJAZhAF0BfIA" TargetMode="External"/><Relationship Id="rId19" Type="http://schemas.openxmlformats.org/officeDocument/2006/relationships/hyperlink" Target="https://shop.officelan.pt/pt/mikrotik-rbwapg-5hacd2hnd-wap-ac-black-edition-new-revision-rbwapg-5hacd2hnd-be.html" TargetMode="External"/><Relationship Id="rId4" Type="http://schemas.openxmlformats.org/officeDocument/2006/relationships/hyperlink" Target="https://innpo.pt/conversores-dc-ac/victron-inversor-phoenix-12500-vedirect-230v-schuko.html" TargetMode="External"/><Relationship Id="rId9" Type="http://schemas.openxmlformats.org/officeDocument/2006/relationships/hyperlink" Target="https://www.leroymerlin.pt/produtos/atuador-linear-vevor-12v-12in-heavy-duty-1320lbs-6000n-0-19-s-protecao-ip44-92072580.html" TargetMode="External"/><Relationship Id="rId14" Type="http://schemas.openxmlformats.org/officeDocument/2006/relationships/hyperlink" Target="https://www.solarshop.pt/inversor-de-bateria-victron-phoenix-vedirect-500va-12-24v" TargetMode="External"/><Relationship Id="rId22" Type="http://schemas.openxmlformats.org/officeDocument/2006/relationships/hyperlink" Target="https://www.centroelectronico.pt/pt/modulo-sensor-de-temperat-e-humidade-am2302-dht22-para-arduino/p-11345" TargetMode="External"/><Relationship Id="rId27" Type="http://schemas.openxmlformats.org/officeDocument/2006/relationships/hyperlink" Target="https://eu.mouser.com/c/industrial-automation/circuit-protection/fuse-holder/?m=Littelfuse&amp;series=LFT&amp;utm_source=chatgpt.com" TargetMode="External"/><Relationship Id="rId30" Type="http://schemas.openxmlformats.org/officeDocument/2006/relationships/hyperlink" Target="https://www.mouser.com/c/circuit-protection/fuses/automotive-fuses/?srsltid=AfmBOooY7wxp_KVqpZWm2ysJeErdyYsvKACfeoDeyBTS84onLKCA_xlO&amp;type=Mega+Fuse&amp;utm_source=chatgpt.com" TargetMode="External"/><Relationship Id="rId35" Type="http://schemas.openxmlformats.org/officeDocument/2006/relationships/hyperlink" Target="https://www.mouser.com/c/circuit-protection/fuses/automotive-fuses/?fuse+size+%2F+group=ATC&amp;srsltid=AfmBOopzwWPaFMtWtYTqZRUDz6XX-I8Mxj7HG1doKE91OUK-3ZLblLZQ&amp;utm_source=chatgpt.com" TargetMode="External"/><Relationship Id="rId43" Type="http://schemas.openxmlformats.org/officeDocument/2006/relationships/hyperlink" Target="https://www.amazon.es/Bewinner-Actuador-Carrera-Levantador-El%C3%A9ctrico/dp/B07TB683GD?th=1" TargetMode="External"/><Relationship Id="rId48" Type="http://schemas.openxmlformats.org/officeDocument/2006/relationships/hyperlink" Target="https://www.leroymerlin.pt/produtos/ancora-macho-homologada-ete-opt-1-veio-zincado-grampo-em-aco-inoxidavel-a4-m16-x-145-16-caixa-de-25-unid-83127199.html" TargetMode="External"/><Relationship Id="rId56" Type="http://schemas.openxmlformats.org/officeDocument/2006/relationships/hyperlink" Target="https://www.fordaq.com/srvAuctionView.html?AucTIid=18446774" TargetMode="External"/><Relationship Id="rId8" Type="http://schemas.openxmlformats.org/officeDocument/2006/relationships/hyperlink" Target="https://pt.rs-online.com/web/p/tiras-de-led/8555933" TargetMode="External"/><Relationship Id="rId51" Type="http://schemas.openxmlformats.org/officeDocument/2006/relationships/hyperlink" Target="https://www.majodir.com/pt/materiais-para-construcao/brita-3_p1274.html?utm_source=chatgpt.com" TargetMode="External"/><Relationship Id="rId3" Type="http://schemas.openxmlformats.org/officeDocument/2006/relationships/hyperlink" Target="https://mauser.pt/catalog/product_info.php?products_id=115-0057" TargetMode="External"/><Relationship Id="rId12" Type="http://schemas.openxmlformats.org/officeDocument/2006/relationships/hyperlink" Target="https://www.worten.pt/produtos/accumulator-lifepo4-40ah-12-8v-bms-extralink-mrkean-5905090330431" TargetMode="External"/><Relationship Id="rId17" Type="http://schemas.openxmlformats.org/officeDocument/2006/relationships/hyperlink" Target="https://www.solarshop.pt/gb/victron-smartshunt-smart-battery-monitor" TargetMode="External"/><Relationship Id="rId25" Type="http://schemas.openxmlformats.org/officeDocument/2006/relationships/hyperlink" Target="https://mauser.pt/catalog/product_info.php?products_id=096-0327" TargetMode="External"/><Relationship Id="rId33" Type="http://schemas.openxmlformats.org/officeDocument/2006/relationships/hyperlink" Target="https://www.mouser.com/c/circuit-protection/fuse-holders/fuse-holder/?m=Littelfuse&amp;srsltid=AfmBOor4N5hUFz32LbuU4BWJqJMDNEXFc9-lGXOMGr-STIatQZqsaDS3&amp;tradename=MIDI&amp;utm_source=chatgpt.com" TargetMode="External"/><Relationship Id="rId38" Type="http://schemas.openxmlformats.org/officeDocument/2006/relationships/hyperlink" Target="https://www.mouser.com/ProductDetail/Bussmann-Eaton/ATC-15?qs=GM6gGTqOQCvbs3aqt09X%2Fw%3D%3D&amp;srsltid=AfmBOop8YhH2ll2DzuXKfEzNw_AsoufE_e9yB_hGJAYve5C9SvZbeHxm&amp;utm_source=chatgpt.com" TargetMode="External"/><Relationship Id="rId46" Type="http://schemas.openxmlformats.org/officeDocument/2006/relationships/hyperlink" Target="https://www.leroymerlin.pt/produtos/perfil-aluminio-anodizado-mate-15x2x2-5-cm-standers-87477665.html" TargetMode="External"/><Relationship Id="rId20" Type="http://schemas.openxmlformats.org/officeDocument/2006/relationships/hyperlink" Target="https://www.fnac.pt/mp23788205/Ponto-de-Acesso-Wlan-Mikrotik-wAP-ac-Branco" TargetMode="External"/><Relationship Id="rId41" Type="http://schemas.openxmlformats.org/officeDocument/2006/relationships/hyperlink" Target="https://www.digikey.pt/en/products/detail/vishay-semiconductor-opto-division/VEML6030/6007711" TargetMode="External"/><Relationship Id="rId54" Type="http://schemas.openxmlformats.org/officeDocument/2006/relationships/hyperlink" Target="https://establecimientosrey.es/pt/paineis/15052-tela-metalica-pre-galvanizada-100x50-o-4mm-260x15m-aliseda.html?gad_source=1&amp;gad_campaignid=22236597304&amp;gbraid=0AAAAACVrQMA6jf4CGJofwms0bG6pasyOD&amp;gclid=Cj0KCQjwoZbBBhDCARIsAOqMEZWTVhfQSLULX2acDLZ6zhzx4KwYVdEnT-4H7ybuYGd5nArnRgM7tg8aAimlEALw_wcB" TargetMode="External"/><Relationship Id="rId1" Type="http://schemas.openxmlformats.org/officeDocument/2006/relationships/hyperlink" Target="https://suministrosdelsol.com/en/panels-from-505-to-700w/2600-jinko-tiger-pro-72hc-tv-535w-bifacial-module-with-transparent-back-plate-jkm535m-72hl4-tv.html" TargetMode="External"/><Relationship Id="rId6" Type="http://schemas.openxmlformats.org/officeDocument/2006/relationships/hyperlink" Target="https://www.botnroll.com/en/esp32/3540-esp32-development-board-wifi-bluetooth-esp-32s-ai-thinker.html" TargetMode="External"/><Relationship Id="rId15" Type="http://schemas.openxmlformats.org/officeDocument/2006/relationships/hyperlink" Target="https://www.amazon.es/dp/B08THRP44B?shipTo=PT&amp;source=ps-sl-shoppingads-lpcontext&amp;ref_=fplfs&amp;smid=A1AT7YVPFBWXBL&amp;language=pt_PT&amp;th=1" TargetMode="External"/><Relationship Id="rId23" Type="http://schemas.openxmlformats.org/officeDocument/2006/relationships/hyperlink" Target="https://www.mundiluz.pt/inteligente/1993-philips-lightstrip-plus-v4-8718699703448.html" TargetMode="External"/><Relationship Id="rId28" Type="http://schemas.openxmlformats.org/officeDocument/2006/relationships/hyperlink" Target="https://www.mouser.com/c/circuit-protection/fuses/industrial-electrical-fuses/?q=M-20&amp;srsltid=AfmBOopBSWcSLO1V9Cl3Px6aEanSZ7zmIfkDbsxUrHuwNH6yCM5HJNTF&amp;utm_source=chatgpt.com" TargetMode="External"/><Relationship Id="rId36" Type="http://schemas.openxmlformats.org/officeDocument/2006/relationships/hyperlink" Target="https://www.mouser.com/ProductDetail/Bussmann-Eaton/ATC-5?qs=GM6gGTqOQCtAAn3m5qQosA%3D%3D&amp;srsltid=AfmBOory7j2HDBYjFuLCkoeiZunoB9aTeXXmoO_11n7tL0u-WnngQU0u&amp;utm_source=chatgpt.com" TargetMode="External"/><Relationship Id="rId49" Type="http://schemas.openxmlformats.org/officeDocument/2006/relationships/hyperlink" Target="https://www.leroymerlin.pt/produtos/protetor-madeira-exterior-hidrofugante-acetinado-teca-2-5-l-xylazel-82520363.html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amazon.es/-/en/Jvnvlki-Mounting-Wardrobe-Opening-Automation/dp/B0C52RYVJT" TargetMode="External"/><Relationship Id="rId31" Type="http://schemas.openxmlformats.org/officeDocument/2006/relationships/hyperlink" Target="https://pt.mouser.com/ProductDetail/Littelfuse/0298040.UXT?qs=Vv6sT79n3zQfI1vu1Q13lA%3D%3D" TargetMode="External"/><Relationship Id="rId44" Type="http://schemas.openxmlformats.org/officeDocument/2006/relationships/hyperlink" Target="https://www.leroymerlin.pt/produtos/painel-de-madeira-macica-prancha-abeto-200x30-40cm-50mm-77006503.html" TargetMode="External"/><Relationship Id="rId52" Type="http://schemas.openxmlformats.org/officeDocument/2006/relationships/hyperlink" Target="https://www.secil-group.com/pt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2"/>
  <sheetViews>
    <sheetView tabSelected="1" topLeftCell="A21" zoomScale="70" zoomScaleNormal="70" workbookViewId="0">
      <selection activeCell="F39" sqref="F39"/>
    </sheetView>
  </sheetViews>
  <sheetFormatPr defaultColWidth="9.109375" defaultRowHeight="14.4" x14ac:dyDescent="0.3"/>
  <cols>
    <col min="1" max="1" width="24.5546875" customWidth="1"/>
    <col min="2" max="2" width="30" customWidth="1"/>
    <col min="3" max="3" width="50" customWidth="1"/>
    <col min="4" max="4" width="15" customWidth="1"/>
    <col min="5" max="5" width="10" customWidth="1"/>
    <col min="6" max="9" width="18" customWidth="1"/>
    <col min="10" max="10" width="25" customWidth="1"/>
    <col min="11" max="11" width="15" customWidth="1"/>
    <col min="12" max="13" width="25" customWidth="1"/>
    <col min="14" max="14" width="20" customWidth="1"/>
    <col min="15" max="15" width="45" customWidth="1"/>
    <col min="16" max="16" width="9.109375" hidden="1" customWidth="1"/>
  </cols>
  <sheetData>
    <row r="1" spans="1:16" ht="21" x14ac:dyDescent="0.3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222</v>
      </c>
      <c r="H2" s="1" t="s">
        <v>223</v>
      </c>
      <c r="I2" s="1" t="s">
        <v>238</v>
      </c>
      <c r="J2" s="1" t="s">
        <v>7</v>
      </c>
      <c r="K2" s="1" t="s">
        <v>8</v>
      </c>
      <c r="L2" s="1" t="s">
        <v>75</v>
      </c>
      <c r="M2" s="1" t="s">
        <v>76</v>
      </c>
      <c r="N2" s="1" t="s">
        <v>104</v>
      </c>
      <c r="O2" s="1" t="s">
        <v>9</v>
      </c>
    </row>
    <row r="3" spans="1:16" ht="15.6" x14ac:dyDescent="0.3">
      <c r="A3" s="80" t="s">
        <v>10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x14ac:dyDescent="0.3">
      <c r="A4" t="s">
        <v>27</v>
      </c>
      <c r="B4" t="s">
        <v>38</v>
      </c>
      <c r="C4" s="2" t="s">
        <v>30</v>
      </c>
      <c r="D4" s="4">
        <v>42.99</v>
      </c>
      <c r="E4">
        <v>9</v>
      </c>
      <c r="F4" s="4">
        <v>386.91</v>
      </c>
      <c r="G4" t="s">
        <v>33</v>
      </c>
      <c r="K4" s="26">
        <f>10.6*9</f>
        <v>95.399999999999991</v>
      </c>
      <c r="L4" t="s">
        <v>50</v>
      </c>
      <c r="O4" t="s">
        <v>50</v>
      </c>
    </row>
    <row r="5" spans="1:16" x14ac:dyDescent="0.3">
      <c r="A5" t="s">
        <v>28</v>
      </c>
      <c r="B5" t="s">
        <v>29</v>
      </c>
      <c r="C5" s="2" t="s">
        <v>31</v>
      </c>
      <c r="D5" s="4">
        <v>15.99</v>
      </c>
      <c r="E5">
        <v>10</v>
      </c>
      <c r="F5" s="4">
        <v>159.9</v>
      </c>
      <c r="G5" t="s">
        <v>34</v>
      </c>
      <c r="K5" s="26">
        <f>2.6*10</f>
        <v>26</v>
      </c>
      <c r="L5" t="s">
        <v>51</v>
      </c>
      <c r="O5" t="s">
        <v>51</v>
      </c>
    </row>
    <row r="6" spans="1:16" x14ac:dyDescent="0.3">
      <c r="A6" t="s">
        <v>68</v>
      </c>
      <c r="B6" t="s">
        <v>35</v>
      </c>
      <c r="C6" s="2" t="s">
        <v>32</v>
      </c>
      <c r="D6" s="4">
        <v>5.99</v>
      </c>
      <c r="E6">
        <v>1</v>
      </c>
      <c r="F6" s="4">
        <v>5.99</v>
      </c>
      <c r="G6" t="s">
        <v>36</v>
      </c>
      <c r="K6" s="26">
        <v>0.20300000000000001</v>
      </c>
      <c r="L6" t="s">
        <v>11</v>
      </c>
      <c r="O6" t="s">
        <v>11</v>
      </c>
    </row>
    <row r="7" spans="1:16" x14ac:dyDescent="0.3">
      <c r="A7" t="s">
        <v>360</v>
      </c>
      <c r="B7" t="s">
        <v>361</v>
      </c>
      <c r="C7" s="2" t="s">
        <v>72</v>
      </c>
      <c r="D7" s="4">
        <v>800</v>
      </c>
      <c r="E7">
        <v>1</v>
      </c>
      <c r="F7" s="4">
        <v>600</v>
      </c>
      <c r="G7" t="s">
        <v>362</v>
      </c>
      <c r="K7">
        <v>504</v>
      </c>
      <c r="L7" t="s">
        <v>13</v>
      </c>
      <c r="O7" t="s">
        <v>13</v>
      </c>
    </row>
    <row r="8" spans="1:16" x14ac:dyDescent="0.3">
      <c r="A8" t="s">
        <v>14</v>
      </c>
      <c r="B8" t="s">
        <v>220</v>
      </c>
      <c r="C8" s="2" t="s">
        <v>71</v>
      </c>
      <c r="D8" s="4">
        <v>270</v>
      </c>
      <c r="E8">
        <v>1</v>
      </c>
      <c r="F8" s="4">
        <v>270</v>
      </c>
      <c r="G8" t="s">
        <v>37</v>
      </c>
      <c r="K8" s="26">
        <v>6912</v>
      </c>
      <c r="L8" t="s">
        <v>16</v>
      </c>
      <c r="O8" t="s">
        <v>16</v>
      </c>
    </row>
    <row r="9" spans="1:16" x14ac:dyDescent="0.3">
      <c r="A9" t="s">
        <v>39</v>
      </c>
      <c r="B9" t="s">
        <v>49</v>
      </c>
      <c r="C9" s="2" t="s">
        <v>48</v>
      </c>
      <c r="D9" s="4">
        <v>7.93</v>
      </c>
      <c r="E9">
        <v>2</v>
      </c>
      <c r="F9" s="4">
        <v>15.86</v>
      </c>
      <c r="G9" t="s">
        <v>40</v>
      </c>
      <c r="K9" s="26"/>
      <c r="L9" t="s">
        <v>363</v>
      </c>
      <c r="O9" t="s">
        <v>15</v>
      </c>
    </row>
    <row r="10" spans="1:16" x14ac:dyDescent="0.3">
      <c r="A10" t="s">
        <v>41</v>
      </c>
      <c r="B10" t="s">
        <v>42</v>
      </c>
      <c r="C10" s="2" t="s">
        <v>43</v>
      </c>
      <c r="D10" s="4">
        <v>65.459999999999994</v>
      </c>
      <c r="E10">
        <v>5</v>
      </c>
      <c r="F10" s="4">
        <v>65.459999999999994</v>
      </c>
      <c r="G10" s="3" t="s">
        <v>44</v>
      </c>
      <c r="K10" s="26"/>
      <c r="L10" t="s">
        <v>364</v>
      </c>
    </row>
    <row r="11" spans="1:16" x14ac:dyDescent="0.3">
      <c r="A11" t="s">
        <v>46</v>
      </c>
      <c r="B11" t="s">
        <v>365</v>
      </c>
      <c r="C11" s="2" t="s">
        <v>45</v>
      </c>
      <c r="D11" s="4">
        <v>57.99</v>
      </c>
      <c r="E11">
        <v>1</v>
      </c>
      <c r="F11" s="4">
        <f>2*57.99</f>
        <v>115.98</v>
      </c>
      <c r="G11" t="s">
        <v>47</v>
      </c>
      <c r="K11" s="26"/>
      <c r="L11" t="s">
        <v>366</v>
      </c>
    </row>
    <row r="12" spans="1:16" x14ac:dyDescent="0.3">
      <c r="A12" s="6" t="s">
        <v>63</v>
      </c>
      <c r="B12" t="s">
        <v>64</v>
      </c>
      <c r="C12" s="2" t="s">
        <v>65</v>
      </c>
      <c r="D12" s="7">
        <v>149</v>
      </c>
      <c r="E12">
        <v>4</v>
      </c>
      <c r="F12" s="7">
        <v>596</v>
      </c>
      <c r="G12" t="s">
        <v>66</v>
      </c>
      <c r="K12" s="26">
        <v>4</v>
      </c>
      <c r="L12" t="s">
        <v>12</v>
      </c>
      <c r="O12" t="s">
        <v>12</v>
      </c>
    </row>
    <row r="13" spans="1:16" x14ac:dyDescent="0.3">
      <c r="A13" t="s">
        <v>69</v>
      </c>
      <c r="B13" t="s">
        <v>215</v>
      </c>
      <c r="C13" s="2" t="s">
        <v>376</v>
      </c>
      <c r="D13" s="7">
        <v>30.75</v>
      </c>
      <c r="E13">
        <v>1</v>
      </c>
      <c r="F13" s="7">
        <v>280</v>
      </c>
      <c r="G13" t="s">
        <v>215</v>
      </c>
      <c r="K13" s="26">
        <v>8000</v>
      </c>
      <c r="L13" t="s">
        <v>70</v>
      </c>
      <c r="O13" t="s">
        <v>67</v>
      </c>
    </row>
    <row r="14" spans="1:16" x14ac:dyDescent="0.3">
      <c r="A14" t="s">
        <v>216</v>
      </c>
      <c r="B14" t="s">
        <v>217</v>
      </c>
      <c r="C14" s="2" t="s">
        <v>218</v>
      </c>
      <c r="D14" s="4">
        <v>20.420000000000002</v>
      </c>
      <c r="E14">
        <v>5</v>
      </c>
      <c r="F14" s="4">
        <f>D14*5</f>
        <v>102.10000000000001</v>
      </c>
      <c r="G14" t="s">
        <v>219</v>
      </c>
      <c r="K14">
        <f>11.9*5</f>
        <v>59.5</v>
      </c>
      <c r="L14" t="s">
        <v>367</v>
      </c>
      <c r="O14" t="s">
        <v>70</v>
      </c>
    </row>
    <row r="15" spans="1:16" x14ac:dyDescent="0.3">
      <c r="A15" t="s">
        <v>377</v>
      </c>
      <c r="B15" t="s">
        <v>368</v>
      </c>
      <c r="C15" s="2" t="s">
        <v>369</v>
      </c>
      <c r="D15" s="4">
        <v>93.6</v>
      </c>
      <c r="E15">
        <v>50</v>
      </c>
      <c r="F15" s="4">
        <f>D15*5</f>
        <v>468</v>
      </c>
      <c r="G15" t="s">
        <v>370</v>
      </c>
      <c r="K15" s="26">
        <f>30*5</f>
        <v>150</v>
      </c>
      <c r="L15" t="s">
        <v>371</v>
      </c>
      <c r="O15" t="s">
        <v>221</v>
      </c>
    </row>
    <row r="16" spans="1:16" x14ac:dyDescent="0.3">
      <c r="A16" t="s">
        <v>378</v>
      </c>
      <c r="B16" t="s">
        <v>372</v>
      </c>
      <c r="C16" s="2" t="s">
        <v>373</v>
      </c>
      <c r="D16" s="4">
        <v>14.27</v>
      </c>
      <c r="E16">
        <v>19</v>
      </c>
      <c r="F16" s="4">
        <f>D16*19</f>
        <v>271.13</v>
      </c>
      <c r="G16" t="s">
        <v>374</v>
      </c>
      <c r="K16">
        <v>250</v>
      </c>
      <c r="L16" t="s">
        <v>375</v>
      </c>
    </row>
    <row r="17" spans="1:15" x14ac:dyDescent="0.3">
      <c r="A17" s="5" t="s">
        <v>62</v>
      </c>
      <c r="B17" s="5"/>
      <c r="C17" s="5"/>
      <c r="D17" s="5"/>
      <c r="E17" s="5">
        <f>SUM(E3:E16)</f>
        <v>109</v>
      </c>
      <c r="F17" s="77">
        <f>SUM(F4:F16)</f>
        <v>3337.3300000000004</v>
      </c>
      <c r="G17" s="11">
        <f>SUM(G3:G16)</f>
        <v>0</v>
      </c>
      <c r="H17" s="25"/>
      <c r="I17" s="25"/>
      <c r="J17" s="25"/>
      <c r="K17" s="25">
        <f>SUM(K4:K16)</f>
        <v>16001.102999999999</v>
      </c>
    </row>
    <row r="18" spans="1:15" ht="15.6" x14ac:dyDescent="0.3">
      <c r="A18" s="81" t="s">
        <v>17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spans="1:15" x14ac:dyDescent="0.3">
      <c r="A19" s="61" t="s">
        <v>18</v>
      </c>
      <c r="B19" s="62" t="s">
        <v>19</v>
      </c>
      <c r="C19" s="63" t="s">
        <v>20</v>
      </c>
      <c r="D19" s="62">
        <v>99.48</v>
      </c>
      <c r="E19" s="64">
        <v>2</v>
      </c>
      <c r="F19" s="62">
        <f t="shared" ref="F19:F20" si="0">D19*E19</f>
        <v>198.96</v>
      </c>
      <c r="G19" s="63" t="s">
        <v>237</v>
      </c>
      <c r="H19" s="65">
        <v>114.65</v>
      </c>
      <c r="I19" s="65">
        <f>H19*E19</f>
        <v>229.3</v>
      </c>
      <c r="J19" s="62" t="s">
        <v>52</v>
      </c>
      <c r="K19" s="66">
        <v>28.9</v>
      </c>
      <c r="L19" s="66">
        <v>49</v>
      </c>
      <c r="M19" s="66">
        <v>13</v>
      </c>
      <c r="N19" s="66">
        <f>M19*L19*E19</f>
        <v>1274</v>
      </c>
      <c r="O19" s="67" t="s">
        <v>21</v>
      </c>
    </row>
    <row r="20" spans="1:15" x14ac:dyDescent="0.3">
      <c r="A20" t="s">
        <v>53</v>
      </c>
      <c r="B20" t="s">
        <v>73</v>
      </c>
      <c r="C20" s="2" t="s">
        <v>78</v>
      </c>
      <c r="D20">
        <v>473.99</v>
      </c>
      <c r="E20" s="13">
        <v>1</v>
      </c>
      <c r="F20">
        <f t="shared" si="0"/>
        <v>473.99</v>
      </c>
      <c r="G20" s="2" t="s">
        <v>224</v>
      </c>
      <c r="H20">
        <v>569.55999999999995</v>
      </c>
      <c r="I20" s="27">
        <f t="shared" ref="I20:I35" si="1">H20*E20</f>
        <v>569.55999999999995</v>
      </c>
      <c r="J20" t="s">
        <v>74</v>
      </c>
      <c r="K20" s="9">
        <v>4.5</v>
      </c>
      <c r="L20" s="9">
        <v>12</v>
      </c>
      <c r="M20" s="9">
        <v>1.667</v>
      </c>
      <c r="N20" s="9">
        <f>M20*L20*E20</f>
        <v>20.004000000000001</v>
      </c>
      <c r="O20" t="s">
        <v>77</v>
      </c>
    </row>
    <row r="21" spans="1:15" x14ac:dyDescent="0.3">
      <c r="A21" t="s">
        <v>54</v>
      </c>
      <c r="B21" t="s">
        <v>79</v>
      </c>
      <c r="C21" s="2" t="s">
        <v>80</v>
      </c>
      <c r="D21" s="8">
        <v>158.25</v>
      </c>
      <c r="E21" s="13">
        <v>3</v>
      </c>
      <c r="F21">
        <f>D21*E21</f>
        <v>474.75</v>
      </c>
      <c r="G21" s="2" t="s">
        <v>225</v>
      </c>
      <c r="H21">
        <v>263.74</v>
      </c>
      <c r="I21" s="27">
        <f t="shared" si="1"/>
        <v>791.22</v>
      </c>
      <c r="J21" t="s">
        <v>81</v>
      </c>
      <c r="K21" s="9">
        <f>5.38*3</f>
        <v>16.14</v>
      </c>
      <c r="L21" s="9">
        <v>12.8</v>
      </c>
      <c r="M21" s="9">
        <v>0</v>
      </c>
      <c r="N21" s="9">
        <f>M21*L21*E21</f>
        <v>0</v>
      </c>
      <c r="O21" t="s">
        <v>82</v>
      </c>
    </row>
    <row r="22" spans="1:15" x14ac:dyDescent="0.3">
      <c r="A22" t="s">
        <v>22</v>
      </c>
      <c r="B22" t="s">
        <v>23</v>
      </c>
      <c r="C22" s="2" t="s">
        <v>227</v>
      </c>
      <c r="D22">
        <v>146.97</v>
      </c>
      <c r="E22" s="13">
        <v>1</v>
      </c>
      <c r="F22">
        <f t="shared" ref="F22:F34" si="2">D22*E22</f>
        <v>146.97</v>
      </c>
      <c r="G22" s="2" t="s">
        <v>226</v>
      </c>
      <c r="H22">
        <v>179.06</v>
      </c>
      <c r="I22" s="27">
        <f t="shared" si="1"/>
        <v>179.06</v>
      </c>
      <c r="J22" t="s">
        <v>83</v>
      </c>
      <c r="K22" s="9">
        <v>1.92</v>
      </c>
      <c r="L22" s="9">
        <v>12</v>
      </c>
      <c r="M22" s="9">
        <v>1.3</v>
      </c>
      <c r="N22" s="9">
        <f>M22*L22*E22</f>
        <v>15.600000000000001</v>
      </c>
      <c r="O22" t="s">
        <v>84</v>
      </c>
    </row>
    <row r="23" spans="1:15" x14ac:dyDescent="0.3">
      <c r="A23" t="s">
        <v>205</v>
      </c>
      <c r="B23" t="s">
        <v>206</v>
      </c>
      <c r="C23" s="2" t="s">
        <v>207</v>
      </c>
      <c r="D23">
        <v>7.85</v>
      </c>
      <c r="E23" s="13">
        <v>1</v>
      </c>
      <c r="F23">
        <f t="shared" si="2"/>
        <v>7.85</v>
      </c>
      <c r="G23" s="2" t="s">
        <v>228</v>
      </c>
      <c r="H23">
        <v>7.76</v>
      </c>
      <c r="I23" s="27">
        <f t="shared" si="1"/>
        <v>7.76</v>
      </c>
      <c r="J23" t="s">
        <v>208</v>
      </c>
      <c r="K23" s="9">
        <v>0.2</v>
      </c>
      <c r="L23" s="9">
        <v>230</v>
      </c>
      <c r="M23">
        <v>16</v>
      </c>
      <c r="N23" s="9">
        <f>M23*L23*E23</f>
        <v>3680</v>
      </c>
      <c r="O23" t="s">
        <v>213</v>
      </c>
    </row>
    <row r="24" spans="1:15" x14ac:dyDescent="0.3">
      <c r="A24" t="s">
        <v>24</v>
      </c>
      <c r="B24" t="s">
        <v>85</v>
      </c>
      <c r="C24" s="2" t="s">
        <v>88</v>
      </c>
      <c r="D24">
        <v>200.58</v>
      </c>
      <c r="E24" s="13">
        <v>1</v>
      </c>
      <c r="F24">
        <f t="shared" si="2"/>
        <v>200.58</v>
      </c>
      <c r="G24" t="s">
        <v>245</v>
      </c>
      <c r="H24">
        <v>200.58</v>
      </c>
      <c r="I24" s="27">
        <f t="shared" si="1"/>
        <v>200.58</v>
      </c>
      <c r="J24" t="s">
        <v>86</v>
      </c>
      <c r="K24" s="9">
        <v>0.18</v>
      </c>
      <c r="L24" s="9">
        <v>12</v>
      </c>
      <c r="M24" s="12" t="s">
        <v>114</v>
      </c>
      <c r="N24" s="9">
        <v>135</v>
      </c>
      <c r="O24" t="s">
        <v>87</v>
      </c>
    </row>
    <row r="25" spans="1:15" x14ac:dyDescent="0.3">
      <c r="A25" t="s">
        <v>242</v>
      </c>
      <c r="B25" t="s">
        <v>239</v>
      </c>
      <c r="C25" s="2" t="s">
        <v>241</v>
      </c>
      <c r="D25">
        <v>7.32</v>
      </c>
      <c r="E25" s="13">
        <v>2</v>
      </c>
      <c r="F25">
        <f t="shared" si="2"/>
        <v>14.64</v>
      </c>
      <c r="G25" s="2" t="s">
        <v>240</v>
      </c>
      <c r="H25">
        <v>7.32</v>
      </c>
      <c r="I25" s="27">
        <f t="shared" si="1"/>
        <v>14.64</v>
      </c>
      <c r="J25" t="s">
        <v>243</v>
      </c>
      <c r="K25" s="9">
        <v>0.02</v>
      </c>
      <c r="L25" s="9">
        <v>12</v>
      </c>
      <c r="M25" s="12">
        <v>3</v>
      </c>
      <c r="N25" s="9">
        <v>0.1</v>
      </c>
      <c r="O25" t="s">
        <v>244</v>
      </c>
    </row>
    <row r="26" spans="1:15" x14ac:dyDescent="0.3">
      <c r="A26" t="s">
        <v>90</v>
      </c>
      <c r="B26" t="s">
        <v>91</v>
      </c>
      <c r="C26" s="2" t="s">
        <v>89</v>
      </c>
      <c r="D26">
        <v>222.76</v>
      </c>
      <c r="E26" s="13">
        <v>1</v>
      </c>
      <c r="F26">
        <f t="shared" si="2"/>
        <v>222.76</v>
      </c>
      <c r="G26" s="2" t="s">
        <v>229</v>
      </c>
      <c r="H26">
        <v>170.88</v>
      </c>
      <c r="I26" s="27">
        <f t="shared" si="1"/>
        <v>170.88</v>
      </c>
      <c r="J26" t="s">
        <v>92</v>
      </c>
      <c r="K26" s="10" t="s">
        <v>93</v>
      </c>
      <c r="L26" s="12">
        <v>12</v>
      </c>
      <c r="M26" s="9">
        <v>0.04</v>
      </c>
      <c r="N26" s="9">
        <f>M26*L26*E26</f>
        <v>0.48</v>
      </c>
      <c r="O26" t="s">
        <v>94</v>
      </c>
    </row>
    <row r="27" spans="1:15" x14ac:dyDescent="0.3">
      <c r="A27" t="s">
        <v>95</v>
      </c>
      <c r="B27" t="s">
        <v>96</v>
      </c>
      <c r="C27" s="2" t="s">
        <v>97</v>
      </c>
      <c r="D27">
        <v>111.43</v>
      </c>
      <c r="E27" s="13">
        <v>1</v>
      </c>
      <c r="F27">
        <f t="shared" si="2"/>
        <v>111.43</v>
      </c>
      <c r="G27" s="2" t="s">
        <v>230</v>
      </c>
      <c r="H27">
        <v>117.6</v>
      </c>
      <c r="I27" s="27">
        <f t="shared" si="1"/>
        <v>117.6</v>
      </c>
      <c r="J27" t="s">
        <v>98</v>
      </c>
      <c r="K27">
        <v>0.4</v>
      </c>
      <c r="L27" s="9">
        <v>12</v>
      </c>
      <c r="M27" s="9">
        <v>0.8</v>
      </c>
      <c r="N27" s="9">
        <f>M27*L27*E27</f>
        <v>9.6000000000000014</v>
      </c>
      <c r="O27" t="s">
        <v>214</v>
      </c>
    </row>
    <row r="28" spans="1:15" x14ac:dyDescent="0.3">
      <c r="A28" t="s">
        <v>99</v>
      </c>
      <c r="B28" t="s">
        <v>100</v>
      </c>
      <c r="C28" s="2" t="s">
        <v>231</v>
      </c>
      <c r="D28">
        <v>89.58</v>
      </c>
      <c r="E28" s="13">
        <v>1</v>
      </c>
      <c r="F28">
        <f t="shared" si="2"/>
        <v>89.58</v>
      </c>
      <c r="G28" s="2" t="s">
        <v>101</v>
      </c>
      <c r="H28">
        <v>98.89</v>
      </c>
      <c r="I28" s="27">
        <f t="shared" si="1"/>
        <v>98.89</v>
      </c>
      <c r="J28" t="s">
        <v>102</v>
      </c>
      <c r="K28" s="9">
        <v>0.28999999999999998</v>
      </c>
      <c r="L28" s="9">
        <v>12</v>
      </c>
      <c r="M28" s="9">
        <v>0.75</v>
      </c>
      <c r="N28" s="9">
        <f>M28*L28*E28</f>
        <v>9</v>
      </c>
      <c r="O28" t="s">
        <v>103</v>
      </c>
    </row>
    <row r="29" spans="1:15" x14ac:dyDescent="0.3">
      <c r="A29" t="s">
        <v>55</v>
      </c>
      <c r="B29" t="s">
        <v>56</v>
      </c>
      <c r="C29" s="2" t="s">
        <v>25</v>
      </c>
      <c r="D29">
        <v>10.53</v>
      </c>
      <c r="E29" s="13">
        <v>1</v>
      </c>
      <c r="F29">
        <f t="shared" si="2"/>
        <v>10.53</v>
      </c>
      <c r="G29" s="2" t="s">
        <v>232</v>
      </c>
      <c r="H29">
        <v>11.65</v>
      </c>
      <c r="I29" s="27">
        <f t="shared" si="1"/>
        <v>11.65</v>
      </c>
      <c r="J29" t="s">
        <v>57</v>
      </c>
      <c r="K29" s="9">
        <v>0.01</v>
      </c>
      <c r="L29" s="9">
        <v>5</v>
      </c>
      <c r="M29" s="9">
        <v>0.25</v>
      </c>
      <c r="N29" s="9">
        <f>M29*L29*E29</f>
        <v>1.25</v>
      </c>
      <c r="O29" t="s">
        <v>58</v>
      </c>
    </row>
    <row r="30" spans="1:15" x14ac:dyDescent="0.3">
      <c r="A30" t="s">
        <v>354</v>
      </c>
      <c r="B30" t="s">
        <v>356</v>
      </c>
      <c r="C30" s="2" t="s">
        <v>359</v>
      </c>
      <c r="D30">
        <v>5.68</v>
      </c>
      <c r="E30" s="13">
        <v>3</v>
      </c>
      <c r="F30">
        <f t="shared" si="2"/>
        <v>17.04</v>
      </c>
      <c r="G30" s="2" t="s">
        <v>355</v>
      </c>
      <c r="H30">
        <v>6.7</v>
      </c>
      <c r="I30" s="27">
        <f t="shared" si="1"/>
        <v>20.100000000000001</v>
      </c>
      <c r="J30" t="s">
        <v>358</v>
      </c>
      <c r="K30" s="9">
        <v>0.01</v>
      </c>
      <c r="L30" s="9">
        <v>5</v>
      </c>
      <c r="M30" s="9">
        <v>0.01</v>
      </c>
      <c r="N30" s="9">
        <f>M30*L30*E30</f>
        <v>0.15000000000000002</v>
      </c>
      <c r="O30" t="s">
        <v>357</v>
      </c>
    </row>
    <row r="31" spans="1:15" x14ac:dyDescent="0.3">
      <c r="A31" t="s">
        <v>348</v>
      </c>
      <c r="B31" t="s">
        <v>351</v>
      </c>
      <c r="C31" s="2" t="s">
        <v>349</v>
      </c>
      <c r="D31">
        <v>1.34</v>
      </c>
      <c r="E31" s="13">
        <v>1</v>
      </c>
      <c r="F31">
        <f t="shared" si="2"/>
        <v>1.34</v>
      </c>
      <c r="G31" s="2" t="s">
        <v>350</v>
      </c>
      <c r="H31">
        <v>5.3</v>
      </c>
      <c r="I31" s="27">
        <f t="shared" si="1"/>
        <v>5.3</v>
      </c>
      <c r="J31" t="s">
        <v>352</v>
      </c>
      <c r="K31" s="9">
        <v>0.01</v>
      </c>
      <c r="L31" s="9">
        <v>5</v>
      </c>
      <c r="M31" s="9">
        <v>2.5000000000000001E-3</v>
      </c>
      <c r="N31" s="9">
        <v>0.1</v>
      </c>
      <c r="O31" t="s">
        <v>353</v>
      </c>
    </row>
    <row r="32" spans="1:15" x14ac:dyDescent="0.3">
      <c r="A32" t="s">
        <v>347</v>
      </c>
      <c r="B32" t="s">
        <v>59</v>
      </c>
      <c r="C32" s="2" t="s">
        <v>26</v>
      </c>
      <c r="D32">
        <v>8.27</v>
      </c>
      <c r="E32" s="13">
        <v>1</v>
      </c>
      <c r="F32">
        <f t="shared" si="2"/>
        <v>8.27</v>
      </c>
      <c r="G32" s="2" t="s">
        <v>233</v>
      </c>
      <c r="H32">
        <v>12.18</v>
      </c>
      <c r="I32" s="27">
        <f t="shared" si="1"/>
        <v>12.18</v>
      </c>
      <c r="J32" t="s">
        <v>60</v>
      </c>
      <c r="K32" s="9">
        <v>5.0000000000000001E-3</v>
      </c>
      <c r="L32" s="9">
        <v>3</v>
      </c>
      <c r="M32" s="9">
        <v>2.5000000000000001E-3</v>
      </c>
      <c r="N32" s="9">
        <v>1.2999999999999999E-2</v>
      </c>
      <c r="O32" t="s">
        <v>113</v>
      </c>
    </row>
    <row r="33" spans="1:15" x14ac:dyDescent="0.3">
      <c r="A33" t="s">
        <v>105</v>
      </c>
      <c r="B33" t="s">
        <v>106</v>
      </c>
      <c r="C33" s="2" t="s">
        <v>107</v>
      </c>
      <c r="D33">
        <v>21.6</v>
      </c>
      <c r="E33" s="13">
        <v>3</v>
      </c>
      <c r="F33">
        <f t="shared" si="2"/>
        <v>64.800000000000011</v>
      </c>
      <c r="G33" s="2" t="s">
        <v>234</v>
      </c>
      <c r="H33">
        <v>16.989999999999998</v>
      </c>
      <c r="I33" s="27">
        <f t="shared" si="1"/>
        <v>50.97</v>
      </c>
      <c r="J33" t="s">
        <v>108</v>
      </c>
      <c r="K33" s="9">
        <v>0.02</v>
      </c>
      <c r="L33" s="9">
        <v>12</v>
      </c>
      <c r="M33" s="9">
        <v>0.42</v>
      </c>
      <c r="N33" s="9">
        <f>M33*L33*E33</f>
        <v>15.120000000000001</v>
      </c>
      <c r="O33" t="s">
        <v>61</v>
      </c>
    </row>
    <row r="34" spans="1:15" x14ac:dyDescent="0.3">
      <c r="A34" t="s">
        <v>110</v>
      </c>
      <c r="B34" t="s">
        <v>339</v>
      </c>
      <c r="C34" s="2" t="s">
        <v>235</v>
      </c>
      <c r="D34">
        <v>39.99</v>
      </c>
      <c r="E34" s="13">
        <v>3</v>
      </c>
      <c r="F34">
        <f t="shared" si="2"/>
        <v>119.97</v>
      </c>
      <c r="G34" s="2" t="s">
        <v>109</v>
      </c>
      <c r="H34">
        <v>220.07</v>
      </c>
      <c r="I34" s="27">
        <f t="shared" si="1"/>
        <v>660.21</v>
      </c>
      <c r="J34" t="s">
        <v>346</v>
      </c>
      <c r="K34">
        <f>0.6*3</f>
        <v>1.7999999999999998</v>
      </c>
      <c r="L34" s="9">
        <v>12</v>
      </c>
      <c r="M34" s="9">
        <v>4</v>
      </c>
      <c r="N34" s="9">
        <f>M34*L34*E34</f>
        <v>144</v>
      </c>
      <c r="O34" t="s">
        <v>111</v>
      </c>
    </row>
    <row r="35" spans="1:15" ht="15" thickBot="1" x14ac:dyDescent="0.35">
      <c r="A35" t="s">
        <v>112</v>
      </c>
      <c r="B35" t="s">
        <v>341</v>
      </c>
      <c r="C35" s="2" t="s">
        <v>340</v>
      </c>
      <c r="D35">
        <v>117.03</v>
      </c>
      <c r="E35" s="13">
        <v>6</v>
      </c>
      <c r="F35">
        <f>D35*E35</f>
        <v>702.18000000000006</v>
      </c>
      <c r="G35" s="2" t="s">
        <v>236</v>
      </c>
      <c r="H35" s="27">
        <v>134.96</v>
      </c>
      <c r="I35" s="27">
        <f t="shared" si="1"/>
        <v>809.76</v>
      </c>
      <c r="J35" t="s">
        <v>342</v>
      </c>
      <c r="K35">
        <f>1.02*6</f>
        <v>6.12</v>
      </c>
      <c r="L35" s="9">
        <v>12</v>
      </c>
      <c r="M35" s="9">
        <v>5</v>
      </c>
      <c r="N35" s="9">
        <f>M35*L35*E35</f>
        <v>360</v>
      </c>
      <c r="O35" t="s">
        <v>343</v>
      </c>
    </row>
    <row r="36" spans="1:15" x14ac:dyDescent="0.3">
      <c r="A36" s="14"/>
      <c r="B36" s="5" t="s">
        <v>62</v>
      </c>
      <c r="C36" s="5"/>
      <c r="D36" s="69" t="s">
        <v>344</v>
      </c>
      <c r="E36" s="70"/>
      <c r="F36" s="71">
        <f>SUM(F19:F35)</f>
        <v>2865.6399999999994</v>
      </c>
      <c r="G36" s="5"/>
      <c r="H36" s="5"/>
      <c r="I36" s="49">
        <f>SUM(I19:I35)</f>
        <v>3949.66</v>
      </c>
      <c r="J36" s="5"/>
      <c r="K36" s="11">
        <f>SUM(K19:K35)</f>
        <v>60.524999999999999</v>
      </c>
      <c r="L36" s="25" t="s">
        <v>209</v>
      </c>
      <c r="M36" s="25" t="s">
        <v>210</v>
      </c>
      <c r="N36" s="25" t="s">
        <v>211</v>
      </c>
      <c r="O36" s="5"/>
    </row>
    <row r="37" spans="1:15" ht="15.6" x14ac:dyDescent="0.3">
      <c r="A37" s="18"/>
      <c r="D37" s="72" t="s">
        <v>337</v>
      </c>
      <c r="E37" s="68"/>
      <c r="F37" s="73">
        <f>F36+L69</f>
        <v>3018.6719999999996</v>
      </c>
      <c r="L37" s="23" t="s">
        <v>212</v>
      </c>
      <c r="M37" s="24">
        <v>15.6</v>
      </c>
      <c r="N37" s="24">
        <v>250</v>
      </c>
    </row>
    <row r="38" spans="1:15" ht="16.2" thickBot="1" x14ac:dyDescent="0.35">
      <c r="A38" s="18"/>
      <c r="D38" s="74" t="s">
        <v>345</v>
      </c>
      <c r="E38" s="75"/>
      <c r="F38" s="76">
        <f>F17+F37</f>
        <v>6356.0020000000004</v>
      </c>
      <c r="L38" s="50"/>
      <c r="M38" s="9"/>
      <c r="N38" s="9"/>
    </row>
    <row r="39" spans="1:15" x14ac:dyDescent="0.3">
      <c r="A39" s="17" t="s">
        <v>145</v>
      </c>
      <c r="B39" s="60" t="s">
        <v>336</v>
      </c>
      <c r="C39" s="60"/>
      <c r="D39" s="60"/>
    </row>
    <row r="40" spans="1:15" ht="15" thickBot="1" x14ac:dyDescent="0.35">
      <c r="A40" s="20" t="s">
        <v>115</v>
      </c>
      <c r="B40" s="20" t="s">
        <v>116</v>
      </c>
      <c r="C40" s="20" t="s">
        <v>117</v>
      </c>
      <c r="D40" s="20" t="s">
        <v>118</v>
      </c>
    </row>
    <row r="41" spans="1:15" ht="28.8" x14ac:dyDescent="0.55000000000000004">
      <c r="A41" s="16" t="s">
        <v>119</v>
      </c>
      <c r="B41" s="16" t="s">
        <v>120</v>
      </c>
      <c r="C41" s="16" t="s">
        <v>121</v>
      </c>
      <c r="D41" s="16" t="s">
        <v>122</v>
      </c>
      <c r="G41" s="51" t="s">
        <v>281</v>
      </c>
      <c r="H41" s="52"/>
      <c r="I41" s="52"/>
      <c r="J41" s="52"/>
      <c r="K41" s="52"/>
      <c r="L41" s="52"/>
      <c r="M41" s="53"/>
    </row>
    <row r="42" spans="1:15" ht="28.8" x14ac:dyDescent="0.3">
      <c r="A42" s="16" t="s">
        <v>123</v>
      </c>
      <c r="B42" s="16" t="s">
        <v>124</v>
      </c>
      <c r="C42" s="16" t="s">
        <v>125</v>
      </c>
      <c r="D42" s="16" t="s">
        <v>126</v>
      </c>
      <c r="G42" s="43" t="s">
        <v>282</v>
      </c>
      <c r="H42" s="15" t="s">
        <v>247</v>
      </c>
      <c r="I42" s="15" t="s">
        <v>248</v>
      </c>
      <c r="J42" s="15" t="s">
        <v>249</v>
      </c>
      <c r="K42" s="15" t="s">
        <v>250</v>
      </c>
      <c r="L42" s="15" t="s">
        <v>147</v>
      </c>
      <c r="M42" s="44"/>
    </row>
    <row r="43" spans="1:15" ht="43.2" x14ac:dyDescent="0.3">
      <c r="A43" s="16" t="s">
        <v>127</v>
      </c>
      <c r="B43" s="16" t="s">
        <v>128</v>
      </c>
      <c r="C43" s="16" t="s">
        <v>129</v>
      </c>
      <c r="D43" s="16"/>
      <c r="G43" s="28" t="s">
        <v>251</v>
      </c>
      <c r="H43" s="19" t="s">
        <v>252</v>
      </c>
      <c r="I43" s="16" t="s">
        <v>253</v>
      </c>
      <c r="J43" s="19" t="s">
        <v>254</v>
      </c>
      <c r="K43" s="19" t="s">
        <v>255</v>
      </c>
      <c r="L43" s="16">
        <v>1</v>
      </c>
      <c r="M43" s="45"/>
    </row>
    <row r="44" spans="1:15" ht="28.8" x14ac:dyDescent="0.3">
      <c r="A44" s="16" t="s">
        <v>130</v>
      </c>
      <c r="B44" s="16" t="s">
        <v>131</v>
      </c>
      <c r="C44" s="16" t="s">
        <v>132</v>
      </c>
      <c r="D44" s="16"/>
      <c r="G44" s="28" t="s">
        <v>256</v>
      </c>
      <c r="H44" s="16" t="s">
        <v>257</v>
      </c>
      <c r="I44" s="16" t="s">
        <v>258</v>
      </c>
      <c r="J44" s="19" t="s">
        <v>283</v>
      </c>
      <c r="K44" s="16" t="s">
        <v>259</v>
      </c>
      <c r="L44" s="16">
        <v>1</v>
      </c>
      <c r="M44" s="30"/>
    </row>
    <row r="45" spans="1:15" ht="28.8" x14ac:dyDescent="0.3">
      <c r="A45" s="16" t="s">
        <v>133</v>
      </c>
      <c r="B45" s="16" t="s">
        <v>134</v>
      </c>
      <c r="C45" s="16" t="s">
        <v>174</v>
      </c>
      <c r="D45" s="16" t="s">
        <v>135</v>
      </c>
      <c r="G45" s="28" t="s">
        <v>260</v>
      </c>
      <c r="H45" s="16" t="s">
        <v>261</v>
      </c>
      <c r="I45" s="16" t="s">
        <v>262</v>
      </c>
      <c r="J45" s="19" t="s">
        <v>284</v>
      </c>
      <c r="K45" s="16" t="s">
        <v>263</v>
      </c>
      <c r="L45" s="16">
        <v>1</v>
      </c>
      <c r="M45" s="30"/>
    </row>
    <row r="46" spans="1:15" ht="57.6" x14ac:dyDescent="0.3">
      <c r="A46" s="16" t="s">
        <v>136</v>
      </c>
      <c r="B46" s="16" t="s">
        <v>134</v>
      </c>
      <c r="C46" s="16" t="s">
        <v>137</v>
      </c>
      <c r="D46" s="16" t="s">
        <v>138</v>
      </c>
      <c r="G46" s="28" t="s">
        <v>264</v>
      </c>
      <c r="H46" s="16" t="s">
        <v>265</v>
      </c>
      <c r="I46" s="16" t="s">
        <v>266</v>
      </c>
      <c r="J46" s="19" t="s">
        <v>285</v>
      </c>
      <c r="K46" s="16" t="s">
        <v>267</v>
      </c>
      <c r="L46" s="16">
        <v>1</v>
      </c>
      <c r="M46" s="30"/>
    </row>
    <row r="47" spans="1:15" ht="28.8" x14ac:dyDescent="0.3">
      <c r="A47" s="16" t="s">
        <v>139</v>
      </c>
      <c r="B47" s="16" t="s">
        <v>140</v>
      </c>
      <c r="C47" s="16" t="s">
        <v>175</v>
      </c>
      <c r="D47" s="16" t="s">
        <v>141</v>
      </c>
      <c r="G47" s="28" t="s">
        <v>268</v>
      </c>
      <c r="H47" s="16" t="s">
        <v>269</v>
      </c>
      <c r="I47" s="16" t="s">
        <v>270</v>
      </c>
      <c r="J47" s="19" t="s">
        <v>286</v>
      </c>
      <c r="K47" s="16" t="s">
        <v>271</v>
      </c>
      <c r="L47" s="16">
        <v>1</v>
      </c>
      <c r="M47" s="45"/>
    </row>
    <row r="48" spans="1:15" ht="28.8" x14ac:dyDescent="0.3">
      <c r="A48" s="16" t="s">
        <v>142</v>
      </c>
      <c r="B48" s="16" t="s">
        <v>143</v>
      </c>
      <c r="C48" s="16" t="s">
        <v>176</v>
      </c>
      <c r="D48" s="16" t="s">
        <v>144</v>
      </c>
      <c r="G48" s="28" t="s">
        <v>272</v>
      </c>
      <c r="H48" s="16" t="s">
        <v>273</v>
      </c>
      <c r="I48" s="16" t="s">
        <v>274</v>
      </c>
      <c r="J48" s="19" t="s">
        <v>287</v>
      </c>
      <c r="K48" s="16" t="s">
        <v>275</v>
      </c>
      <c r="L48" s="16">
        <v>1</v>
      </c>
      <c r="M48" s="45"/>
    </row>
    <row r="49" spans="1:19" ht="43.8" thickBot="1" x14ac:dyDescent="0.35">
      <c r="B49" s="16" t="s">
        <v>173</v>
      </c>
      <c r="C49" t="s">
        <v>177</v>
      </c>
      <c r="G49" s="33" t="s">
        <v>276</v>
      </c>
      <c r="H49" s="35" t="s">
        <v>277</v>
      </c>
      <c r="I49" s="34" t="s">
        <v>278</v>
      </c>
      <c r="J49" s="35" t="s">
        <v>279</v>
      </c>
      <c r="K49" s="34" t="s">
        <v>280</v>
      </c>
      <c r="L49" s="34">
        <v>1</v>
      </c>
      <c r="M49" s="46"/>
    </row>
    <row r="50" spans="1:19" ht="14.4" customHeight="1" thickBot="1" x14ac:dyDescent="0.35">
      <c r="A50" s="17" t="s">
        <v>146</v>
      </c>
      <c r="G50" s="19"/>
      <c r="H50" s="19"/>
      <c r="I50" s="16"/>
      <c r="J50" s="16"/>
      <c r="K50" s="16"/>
      <c r="L50" s="16"/>
      <c r="M50" s="16"/>
    </row>
    <row r="51" spans="1:19" ht="144" x14ac:dyDescent="0.3">
      <c r="A51" s="20" t="s">
        <v>5</v>
      </c>
      <c r="B51" s="20" t="s">
        <v>148</v>
      </c>
      <c r="C51" s="20" t="s">
        <v>149</v>
      </c>
      <c r="G51" s="54" t="s">
        <v>329</v>
      </c>
      <c r="H51" s="55"/>
      <c r="I51" s="55"/>
      <c r="J51" s="55"/>
      <c r="K51" s="55"/>
      <c r="L51" s="55"/>
      <c r="M51" s="56"/>
    </row>
    <row r="52" spans="1:19" ht="15" thickBot="1" x14ac:dyDescent="0.35">
      <c r="A52" s="16">
        <v>1</v>
      </c>
      <c r="B52" s="19" t="s">
        <v>150</v>
      </c>
      <c r="C52" s="16" t="s">
        <v>151</v>
      </c>
      <c r="G52" s="57"/>
      <c r="H52" s="58"/>
      <c r="I52" s="58"/>
      <c r="J52" s="58"/>
      <c r="K52" s="58"/>
      <c r="L52" s="58"/>
      <c r="M52" s="59"/>
    </row>
    <row r="53" spans="1:19" ht="28.8" x14ac:dyDescent="0.3">
      <c r="A53" s="16">
        <v>1</v>
      </c>
      <c r="B53" s="16" t="s">
        <v>152</v>
      </c>
      <c r="C53" s="16" t="s">
        <v>143</v>
      </c>
      <c r="G53" s="40" t="s">
        <v>246</v>
      </c>
      <c r="H53" s="41" t="s">
        <v>288</v>
      </c>
      <c r="I53" s="41" t="s">
        <v>9</v>
      </c>
      <c r="J53" s="41" t="s">
        <v>289</v>
      </c>
      <c r="K53" s="41" t="s">
        <v>147</v>
      </c>
      <c r="L53" s="41" t="s">
        <v>290</v>
      </c>
      <c r="M53" s="42" t="s">
        <v>3</v>
      </c>
    </row>
    <row r="54" spans="1:19" ht="28.8" x14ac:dyDescent="0.3">
      <c r="A54" s="16">
        <v>3</v>
      </c>
      <c r="B54" s="19" t="s">
        <v>153</v>
      </c>
      <c r="C54" s="16" t="s">
        <v>154</v>
      </c>
      <c r="G54" s="37" t="s">
        <v>291</v>
      </c>
      <c r="H54" s="16" t="s">
        <v>292</v>
      </c>
      <c r="I54" s="16" t="s">
        <v>330</v>
      </c>
      <c r="J54" s="16" t="s">
        <v>293</v>
      </c>
      <c r="K54" s="16">
        <v>1</v>
      </c>
      <c r="L54" s="29">
        <v>48.28</v>
      </c>
      <c r="M54" s="30" t="s">
        <v>325</v>
      </c>
    </row>
    <row r="55" spans="1:19" ht="28.8" x14ac:dyDescent="0.3">
      <c r="A55" s="16">
        <v>1</v>
      </c>
      <c r="B55" s="16" t="s">
        <v>155</v>
      </c>
      <c r="C55" s="16" t="s">
        <v>156</v>
      </c>
      <c r="G55" s="38"/>
      <c r="H55" s="16" t="s">
        <v>294</v>
      </c>
      <c r="I55" s="16" t="s">
        <v>331</v>
      </c>
      <c r="J55" s="16" t="s">
        <v>295</v>
      </c>
      <c r="K55" s="16">
        <v>1</v>
      </c>
      <c r="L55" s="29">
        <v>94.01</v>
      </c>
      <c r="M55" s="30" t="s">
        <v>338</v>
      </c>
    </row>
    <row r="56" spans="1:19" ht="28.8" x14ac:dyDescent="0.3">
      <c r="A56" s="16">
        <v>1</v>
      </c>
      <c r="B56" s="16" t="s">
        <v>157</v>
      </c>
      <c r="C56" s="16" t="s">
        <v>158</v>
      </c>
      <c r="G56" s="37" t="s">
        <v>296</v>
      </c>
      <c r="H56" s="16" t="s">
        <v>297</v>
      </c>
      <c r="I56" s="16" t="s">
        <v>332</v>
      </c>
      <c r="J56" s="16" t="s">
        <v>298</v>
      </c>
      <c r="K56" s="16">
        <v>1</v>
      </c>
      <c r="L56" s="29">
        <v>16.829999999999998</v>
      </c>
      <c r="M56" s="30" t="s">
        <v>325</v>
      </c>
      <c r="S56" s="26"/>
    </row>
    <row r="57" spans="1:19" x14ac:dyDescent="0.3">
      <c r="A57" s="16">
        <v>1</v>
      </c>
      <c r="B57" s="16" t="s">
        <v>159</v>
      </c>
      <c r="C57" s="16" t="s">
        <v>160</v>
      </c>
      <c r="G57" s="38"/>
      <c r="H57" s="16"/>
      <c r="I57" s="16"/>
      <c r="J57" s="16"/>
      <c r="K57" s="16"/>
      <c r="L57" s="29"/>
      <c r="M57" s="30"/>
      <c r="S57" s="26"/>
    </row>
    <row r="58" spans="1:19" ht="28.8" x14ac:dyDescent="0.3">
      <c r="A58" s="16">
        <v>3</v>
      </c>
      <c r="B58" s="16" t="s">
        <v>161</v>
      </c>
      <c r="C58" s="16" t="s">
        <v>162</v>
      </c>
      <c r="G58" s="37" t="s">
        <v>299</v>
      </c>
      <c r="H58" s="16" t="s">
        <v>300</v>
      </c>
      <c r="I58" s="16" t="s">
        <v>333</v>
      </c>
      <c r="J58" s="16" t="s">
        <v>301</v>
      </c>
      <c r="K58" s="16">
        <v>1</v>
      </c>
      <c r="L58" s="29">
        <v>4.04</v>
      </c>
      <c r="M58" s="30" t="s">
        <v>328</v>
      </c>
      <c r="S58" s="26"/>
    </row>
    <row r="59" spans="1:19" x14ac:dyDescent="0.3">
      <c r="A59" s="16">
        <v>1</v>
      </c>
      <c r="B59" s="16" t="s">
        <v>163</v>
      </c>
      <c r="C59" s="16" t="s">
        <v>164</v>
      </c>
      <c r="G59" s="38"/>
      <c r="H59" s="16" t="s">
        <v>302</v>
      </c>
      <c r="I59" s="16" t="s">
        <v>303</v>
      </c>
      <c r="J59" s="16" t="s">
        <v>304</v>
      </c>
      <c r="K59" s="16">
        <v>1</v>
      </c>
      <c r="L59" s="29">
        <v>4.95</v>
      </c>
      <c r="M59" s="30" t="s">
        <v>328</v>
      </c>
      <c r="S59" s="26"/>
    </row>
    <row r="60" spans="1:19" ht="57.6" x14ac:dyDescent="0.3">
      <c r="A60" s="16">
        <v>3</v>
      </c>
      <c r="B60" s="19" t="s">
        <v>165</v>
      </c>
      <c r="C60" s="16" t="s">
        <v>166</v>
      </c>
      <c r="G60" s="38"/>
      <c r="H60" s="16" t="s">
        <v>305</v>
      </c>
      <c r="I60" s="16" t="s">
        <v>303</v>
      </c>
      <c r="J60" s="16" t="s">
        <v>306</v>
      </c>
      <c r="K60" s="16">
        <v>1</v>
      </c>
      <c r="L60" s="29">
        <v>5.42</v>
      </c>
      <c r="M60" s="30" t="s">
        <v>327</v>
      </c>
    </row>
    <row r="61" spans="1:19" ht="28.8" x14ac:dyDescent="0.3">
      <c r="A61" s="16">
        <v>1</v>
      </c>
      <c r="B61" s="16" t="s">
        <v>167</v>
      </c>
      <c r="C61" s="16" t="s">
        <v>168</v>
      </c>
      <c r="G61" s="38"/>
      <c r="H61" s="16" t="s">
        <v>307</v>
      </c>
      <c r="I61" s="16" t="s">
        <v>334</v>
      </c>
      <c r="J61" s="16" t="s">
        <v>308</v>
      </c>
      <c r="K61" s="16">
        <v>1</v>
      </c>
      <c r="L61" s="29">
        <v>0.192</v>
      </c>
      <c r="M61" s="30" t="s">
        <v>325</v>
      </c>
      <c r="S61" s="26"/>
    </row>
    <row r="62" spans="1:19" ht="28.8" x14ac:dyDescent="0.3">
      <c r="A62" s="16">
        <v>1</v>
      </c>
      <c r="B62" s="16" t="s">
        <v>169</v>
      </c>
      <c r="C62" s="16" t="s">
        <v>170</v>
      </c>
      <c r="G62" s="38"/>
      <c r="H62" s="16" t="s">
        <v>309</v>
      </c>
      <c r="I62" s="16" t="s">
        <v>335</v>
      </c>
      <c r="J62" s="16" t="s">
        <v>310</v>
      </c>
      <c r="K62" s="16">
        <v>1</v>
      </c>
      <c r="L62" s="29">
        <v>6.57</v>
      </c>
      <c r="M62" s="30" t="s">
        <v>325</v>
      </c>
      <c r="S62" s="26"/>
    </row>
    <row r="63" spans="1:19" ht="57.6" x14ac:dyDescent="0.3">
      <c r="A63" s="16">
        <v>2</v>
      </c>
      <c r="B63" s="16" t="s">
        <v>171</v>
      </c>
      <c r="C63" s="16" t="s">
        <v>172</v>
      </c>
      <c r="G63" s="37" t="s">
        <v>311</v>
      </c>
      <c r="H63" s="16" t="s">
        <v>312</v>
      </c>
      <c r="I63" s="16" t="s">
        <v>326</v>
      </c>
      <c r="J63" s="16" t="s">
        <v>326</v>
      </c>
      <c r="K63" s="16">
        <v>1</v>
      </c>
      <c r="L63" s="31">
        <v>19.27</v>
      </c>
      <c r="M63" s="32" t="s">
        <v>325</v>
      </c>
      <c r="S63" s="26"/>
    </row>
    <row r="64" spans="1:19" ht="28.8" x14ac:dyDescent="0.3">
      <c r="A64" s="17" t="s">
        <v>178</v>
      </c>
      <c r="G64" s="38"/>
      <c r="H64" s="16" t="s">
        <v>313</v>
      </c>
      <c r="I64" s="16" t="s">
        <v>314</v>
      </c>
      <c r="J64" s="16" t="s">
        <v>315</v>
      </c>
      <c r="K64" s="16">
        <v>1</v>
      </c>
      <c r="L64" s="29">
        <v>0.35</v>
      </c>
      <c r="M64" s="30" t="s">
        <v>328</v>
      </c>
      <c r="S64" s="26"/>
    </row>
    <row r="65" spans="1:19" x14ac:dyDescent="0.3">
      <c r="A65" s="20" t="s">
        <v>147</v>
      </c>
      <c r="B65" s="20" t="s">
        <v>148</v>
      </c>
      <c r="C65" s="20" t="s">
        <v>179</v>
      </c>
      <c r="G65" s="38"/>
      <c r="H65" s="16" t="s">
        <v>316</v>
      </c>
      <c r="I65" s="16" t="s">
        <v>317</v>
      </c>
      <c r="J65" s="16" t="s">
        <v>318</v>
      </c>
      <c r="K65" s="16">
        <v>1</v>
      </c>
      <c r="L65" s="29">
        <v>0.35</v>
      </c>
      <c r="M65" s="30" t="s">
        <v>328</v>
      </c>
      <c r="S65" s="26"/>
    </row>
    <row r="66" spans="1:19" x14ac:dyDescent="0.3">
      <c r="A66" s="16">
        <v>2</v>
      </c>
      <c r="B66" s="16" t="s">
        <v>180</v>
      </c>
      <c r="C66" s="16" t="s">
        <v>181</v>
      </c>
      <c r="G66" s="38"/>
      <c r="H66" s="16" t="s">
        <v>319</v>
      </c>
      <c r="I66" s="16" t="s">
        <v>317</v>
      </c>
      <c r="J66" s="16" t="s">
        <v>320</v>
      </c>
      <c r="K66" s="16">
        <v>1</v>
      </c>
      <c r="L66" s="29">
        <v>0.35</v>
      </c>
      <c r="M66" s="30" t="s">
        <v>328</v>
      </c>
      <c r="S66" s="26"/>
    </row>
    <row r="67" spans="1:19" x14ac:dyDescent="0.3">
      <c r="A67" s="16">
        <v>20</v>
      </c>
      <c r="B67" s="16" t="s">
        <v>182</v>
      </c>
      <c r="C67" s="16" t="s">
        <v>183</v>
      </c>
      <c r="G67" s="38"/>
      <c r="H67" s="16" t="s">
        <v>321</v>
      </c>
      <c r="I67" s="16" t="s">
        <v>317</v>
      </c>
      <c r="J67" s="16" t="s">
        <v>322</v>
      </c>
      <c r="K67" s="16">
        <v>1</v>
      </c>
      <c r="L67" s="29">
        <v>0.35</v>
      </c>
      <c r="M67" s="30" t="s">
        <v>328</v>
      </c>
    </row>
    <row r="68" spans="1:19" x14ac:dyDescent="0.3">
      <c r="A68" s="16">
        <v>20</v>
      </c>
      <c r="B68" s="16" t="s">
        <v>184</v>
      </c>
      <c r="C68" s="16" t="s">
        <v>185</v>
      </c>
      <c r="G68" s="38"/>
      <c r="H68" s="16" t="s">
        <v>323</v>
      </c>
      <c r="I68" s="16" t="s">
        <v>317</v>
      </c>
      <c r="J68" s="16" t="s">
        <v>324</v>
      </c>
      <c r="K68" s="16">
        <v>1</v>
      </c>
      <c r="L68" s="29">
        <v>0.35</v>
      </c>
      <c r="M68" s="30" t="s">
        <v>328</v>
      </c>
      <c r="S68" s="9"/>
    </row>
    <row r="69" spans="1:19" ht="15" thickBot="1" x14ac:dyDescent="0.35">
      <c r="A69" s="21" t="s">
        <v>186</v>
      </c>
      <c r="B69" s="16" t="s">
        <v>187</v>
      </c>
      <c r="C69" s="16" t="s">
        <v>188</v>
      </c>
      <c r="G69" s="39"/>
      <c r="H69" s="34"/>
      <c r="I69" s="34"/>
      <c r="J69" s="34"/>
      <c r="K69" s="47" t="s">
        <v>62</v>
      </c>
      <c r="L69" s="48">
        <f>SUM(L55:L68)</f>
        <v>153.03199999999998</v>
      </c>
      <c r="M69" s="36"/>
      <c r="S69" s="9"/>
    </row>
    <row r="70" spans="1:19" x14ac:dyDescent="0.3">
      <c r="A70" s="21" t="s">
        <v>189</v>
      </c>
      <c r="B70" s="16" t="s">
        <v>190</v>
      </c>
      <c r="C70" s="16" t="s">
        <v>191</v>
      </c>
      <c r="S70" s="9"/>
    </row>
    <row r="71" spans="1:19" x14ac:dyDescent="0.3">
      <c r="A71" s="16">
        <v>10</v>
      </c>
      <c r="B71" s="16" t="s">
        <v>192</v>
      </c>
      <c r="C71" s="16" t="s">
        <v>193</v>
      </c>
      <c r="S71" s="9"/>
    </row>
    <row r="72" spans="1:19" x14ac:dyDescent="0.3">
      <c r="A72" s="16">
        <v>20</v>
      </c>
      <c r="B72" s="16" t="s">
        <v>194</v>
      </c>
      <c r="C72" s="16" t="s">
        <v>195</v>
      </c>
      <c r="S72" s="9"/>
    </row>
    <row r="73" spans="1:19" x14ac:dyDescent="0.3">
      <c r="A73" s="16">
        <v>6</v>
      </c>
      <c r="B73" s="16" t="s">
        <v>196</v>
      </c>
      <c r="C73" s="16" t="s">
        <v>197</v>
      </c>
      <c r="S73" s="9"/>
    </row>
    <row r="74" spans="1:19" x14ac:dyDescent="0.3">
      <c r="A74" s="16">
        <v>20</v>
      </c>
      <c r="B74" s="16" t="s">
        <v>198</v>
      </c>
      <c r="C74" s="16" t="s">
        <v>199</v>
      </c>
      <c r="S74" s="10"/>
    </row>
    <row r="75" spans="1:19" x14ac:dyDescent="0.3">
      <c r="A75" s="17" t="s">
        <v>200</v>
      </c>
    </row>
    <row r="76" spans="1:19" x14ac:dyDescent="0.3">
      <c r="A76" s="15" t="s">
        <v>147</v>
      </c>
      <c r="B76" s="15" t="s">
        <v>148</v>
      </c>
      <c r="S76" s="9"/>
    </row>
    <row r="77" spans="1:19" ht="28.8" x14ac:dyDescent="0.3">
      <c r="A77" s="16">
        <v>1</v>
      </c>
      <c r="B77" s="16" t="s">
        <v>201</v>
      </c>
      <c r="S77" s="9"/>
    </row>
    <row r="78" spans="1:19" x14ac:dyDescent="0.3">
      <c r="A78" s="16">
        <v>1</v>
      </c>
      <c r="B78" s="16" t="s">
        <v>202</v>
      </c>
      <c r="S78" s="9"/>
    </row>
    <row r="79" spans="1:19" ht="28.8" x14ac:dyDescent="0.3">
      <c r="A79" s="16">
        <v>1</v>
      </c>
      <c r="B79" s="16" t="s">
        <v>203</v>
      </c>
    </row>
    <row r="81" spans="1:19" x14ac:dyDescent="0.3">
      <c r="S81" s="26"/>
    </row>
    <row r="82" spans="1:19" x14ac:dyDescent="0.3">
      <c r="A82" s="22" t="s">
        <v>204</v>
      </c>
      <c r="B82" s="22"/>
    </row>
  </sheetData>
  <mergeCells count="3">
    <mergeCell ref="A1:P1"/>
    <mergeCell ref="A3:O3"/>
    <mergeCell ref="A18:O18"/>
  </mergeCells>
  <hyperlinks>
    <hyperlink ref="C19" r:id="rId1" xr:uid="{F330A652-45B8-4EAD-AAA7-D4757A409D27}"/>
    <hyperlink ref="C20" r:id="rId2" xr:uid="{5690F152-429D-49F6-9F09-BFD0F347B160}"/>
    <hyperlink ref="C21" r:id="rId3" xr:uid="{23E414B5-2043-4EC0-A88F-880755236896}"/>
    <hyperlink ref="C22" r:id="rId4" xr:uid="{D3618AFA-8D7E-4450-8DD8-2B588A559ABF}"/>
    <hyperlink ref="C24" r:id="rId5" xr:uid="{8308C95A-84E1-42A1-BEF3-D204A61C9C22}"/>
    <hyperlink ref="C29" r:id="rId6" xr:uid="{2A045A5E-8F4B-4CB3-A550-2B2EC87431DC}"/>
    <hyperlink ref="C32" r:id="rId7" xr:uid="{F115F0D9-1C5C-48E3-9096-59872A1F2380}"/>
    <hyperlink ref="C33" r:id="rId8" xr:uid="{A879108E-F3D1-4FF3-A343-EBA2119C2CE0}"/>
    <hyperlink ref="C34" r:id="rId9" xr:uid="{C65FE1E9-5187-42F4-9B91-A99E2D0D8519}"/>
    <hyperlink ref="G35" r:id="rId10" xr:uid="{237B10F0-BE17-45DD-B0D2-35DA07434885}"/>
    <hyperlink ref="G19" r:id="rId11" xr:uid="{6EA9A7AF-9EB3-4B10-9A4A-1555AFB70512}"/>
    <hyperlink ref="G21" r:id="rId12" xr:uid="{5455A444-FCCB-4F68-B128-F41928C65B3D}"/>
    <hyperlink ref="G20" r:id="rId13" xr:uid="{BFD0369F-799B-46A3-96EF-26F6C848FC44}"/>
    <hyperlink ref="G22" r:id="rId14" xr:uid="{CCF906CC-5BB8-4009-9DF8-905A55702CD4}"/>
    <hyperlink ref="G23" r:id="rId15" xr:uid="{692F8126-0ACD-4564-BE8E-9379241F7006}"/>
    <hyperlink ref="G26" r:id="rId16" xr:uid="{D92EBEE1-5610-4E67-91E0-6FE410E87655}"/>
    <hyperlink ref="C27" r:id="rId17" xr:uid="{7A06EC48-E832-4959-986A-E37AE6DBF9D4}"/>
    <hyperlink ref="G27" r:id="rId18" xr:uid="{B54D635E-BABF-4761-BF44-4D480289BDC3}"/>
    <hyperlink ref="C28" r:id="rId19" xr:uid="{F9405C90-CBBB-44B1-A555-6B3A46300266}"/>
    <hyperlink ref="G28" r:id="rId20" xr:uid="{531A058E-1980-43DE-AF70-AC5BD6CC4A25}"/>
    <hyperlink ref="G29" r:id="rId21" xr:uid="{66CA6589-699C-4F20-AECF-D63D27085736}"/>
    <hyperlink ref="G32" r:id="rId22" xr:uid="{F3326EF5-0245-46C6-BD2C-8226573D984F}"/>
    <hyperlink ref="G33" r:id="rId23" xr:uid="{EC709689-C0FE-44E8-B9A9-227E0B58D9FF}"/>
    <hyperlink ref="G34" r:id="rId24" xr:uid="{24148E83-731C-45B2-86E0-8300C0913EF2}"/>
    <hyperlink ref="C25" r:id="rId25" xr:uid="{9C384D37-EAB7-4EAA-AA0E-77A0240DD8ED}"/>
    <hyperlink ref="M54" r:id="rId26" tooltip="Littelfuse 600 VAC Fuses - Mouser Electronics" display="https://www.mouser.com/c/circuit-protection/fuses/?m=Littelfuse&amp;srsltid=AfmBOoq_T7jsb4INZMt0UW6GK3ct1SXW4CCb2UQKaukabbxI0oJuAeVU&amp;voltage+rating+ac=600+VAC&amp;utm_source=chatgpt.com" xr:uid="{7F337997-3EB5-4ED9-B632-BE710692A0A5}"/>
    <hyperlink ref="M55" r:id="rId27" tooltip="Littelfuse LFT Series Fuse Holder - Mouser Electronics" display="https://eu.mouser.com/c/industrial-automation/circuit-protection/fuse-holder/?m=Littelfuse&amp;series=LFT&amp;utm_source=chatgpt.com" xr:uid="{11A92510-4BE4-48AA-B81B-7BDE0385F0CC}"/>
    <hyperlink ref="M56" r:id="rId28" tooltip="M-20 Industrial &amp; Electrical Fuses - Mouser Electronics" display="https://www.mouser.com/c/circuit-protection/fuses/industrial-electrical-fuses/?q=M-20&amp;srsltid=AfmBOopBSWcSLO1V9Cl3Px6aEanSZ7zmIfkDbsxUrHuwNH6yCM5HJNTF&amp;utm_source=chatgpt.com" xr:uid="{099EC48F-3F86-4DB0-965E-061235AD65E0}"/>
    <hyperlink ref="M58" r:id="rId29" tooltip="125 A Mega Fuse Automotive Fuses – Mouser" display="https://www.mouser.com/c/circuit-protection/fuses/automotive-fuses/?current+rating=125+A&amp;srsltid=AfmBOopWnILG6VRuofIxKC5sqZXvGdR3voy5O6JZ2d8SKNvukV3pvO_6&amp;type=Mega+Fuse&amp;utm_source=chatgpt.com" xr:uid="{ABB05CF3-215B-4A14-9C55-6F454FD856F5}"/>
    <hyperlink ref="M59" r:id="rId30" tooltip="Mega Fuse Automotive Fuses - Mouser Electronics" display="https://www.mouser.com/c/circuit-protection/fuses/automotive-fuses/?srsltid=AfmBOooY7wxp_KVqpZWm2ysJeErdyYsvKACfeoDeyBTS84onLKCA_xlO&amp;type=Mega+Fuse&amp;utm_source=chatgpt.com" xr:uid="{01136BE5-1F1F-4D13-8449-0085B0879D01}"/>
    <hyperlink ref="M60" r:id="rId31" xr:uid="{485E5612-3319-46E0-9281-9F6788E740F0}"/>
    <hyperlink ref="M61" r:id="rId32" tooltip="Littelfuse 297 Series Automotive Fuses - Mouser Electronics" display="https://www.mouser.com/c/circuit-protection/fuses/automotive-fuses/?m=Littelfuse&amp;series=297&amp;srsltid=AfmBOoqqfgdxC_394hbtepCegH8fbYupUGTQbGH7U_maBWnhBOOgB9IM&amp;utm_source=chatgpt.com" xr:uid="{FCC017A2-5015-42DE-9B32-66D0D4F94E7B}"/>
    <hyperlink ref="M62" r:id="rId33" tooltip="Littelfuse MIDI Fuse Holder - Mouser Electronics" display="https://www.mouser.com/c/circuit-protection/fuse-holders/fuse-holder/?m=Littelfuse&amp;srsltid=AfmBOor4N5hUFz32LbuU4BWJqJMDNEXFc9-lGXOMGr-STIatQZqsaDS3&amp;tradename=MIDI&amp;utm_source=chatgpt.com" xr:uid="{05643484-B90E-4BBB-A9E3-B3B366419BAC}"/>
    <hyperlink ref="M64" r:id="rId34" tooltip="3 A Fast Blow 32 VDC Automotive Fuses – Mouser" display="https://www.mouser.com/c/circuit-protection/fuses/automotive-fuses/?current+rating=3+A&amp;fuse+type=Fast+Blow&amp;srsltid=AfmBOopiyQqTzWh5-hjBSKRjd_ZthuSG8KQTQBXes5WigaCBvby4TibK&amp;voltage+rating+dc=32+VDC&amp;utm_source=chatgpt.com" xr:uid="{0E5EE2A3-E630-442F-AEB1-95301FBE0F1A}"/>
    <hyperlink ref="M65" r:id="rId35" tooltip="ATC Automotive Fuses – Mouser" display="https://www.mouser.com/c/circuit-protection/fuses/automotive-fuses/?fuse+size+%2F+group=ATC&amp;srsltid=AfmBOopzwWPaFMtWtYTqZRUDz6XX-I8Mxj7HG1doKE91OUK-3ZLblLZQ&amp;utm_source=chatgpt.com" xr:uid="{F7306958-DBCC-447B-AEC6-5D305DB9691F}"/>
    <hyperlink ref="M66" r:id="rId36" tooltip="ATC-5 Bussmann / Eaton - Mouser Electronics" display="https://www.mouser.com/ProductDetail/Bussmann-Eaton/ATC-5?qs=GM6gGTqOQCtAAn3m5qQosA%3D%3D&amp;srsltid=AfmBOory7j2HDBYjFuLCkoeiZunoB9aTeXXmoO_11n7tL0u-WnngQU0u&amp;utm_source=chatgpt.com" xr:uid="{7207F5B9-351A-4E2B-BA1C-00B82D39B977}"/>
    <hyperlink ref="M67" r:id="rId37" tooltip="10 A Fast Blow Automotive Fuses – Mouser" display="https://www.mouser.com/c/circuit-protection/fuses/automotive-fuses/?current+rating=10+A&amp;fuse+type=Fast+Blow&amp;srsltid=AfmBOoqrn0NT51-C0WDH0BE8xJRT6d31soJdhTNJrEQRDREFgO68sPpU&amp;utm_source=chatgpt.com" xr:uid="{52F1E9D5-C099-42DA-9BB5-1FB09EC65E24}"/>
    <hyperlink ref="M68" r:id="rId38" tooltip="ATC-15 Bussmann / Eaton - Mouser Electronics" display="https://www.mouser.com/ProductDetail/Bussmann-Eaton/ATC-15?qs=GM6gGTqOQCvbs3aqt09X%2Fw%3D%3D&amp;srsltid=AfmBOop8YhH2ll2DzuXKfEzNw_AsoufE_e9yB_hGJAYve5C9SvZbeHxm&amp;utm_source=chatgpt.com" xr:uid="{0BD057E4-A3D5-4E2A-B5EF-D247D3B74C64}"/>
    <hyperlink ref="M63" r:id="rId39" tooltip="6 Pole Fuse Holders – Mouser" display="https://www.mouser.com/c/circuit-protection/fuse-holders/?number+of+poles=6+Pole&amp;srsltid=AfmBOorecIvCRTVRZJq2EmCBcQUM-JSs8p-1v_BlDUm77F5o2m3V3RP6&amp;utm_source=chatgpt.com" xr:uid="{6527A2D9-23AE-4BC5-AE97-727C99890E48}"/>
    <hyperlink ref="G25" r:id="rId40" xr:uid="{95B2E666-AE35-43BA-B574-C889382D50AF}"/>
    <hyperlink ref="C31" r:id="rId41" xr:uid="{AD90A009-A648-4A9D-A220-002490624349}"/>
    <hyperlink ref="G31" r:id="rId42" xr:uid="{5D0E678F-3920-49BE-B609-08E7EB78BC43}"/>
    <hyperlink ref="C35" r:id="rId43" xr:uid="{FC4432E0-6173-4322-B6B0-EA571CE0D792}"/>
    <hyperlink ref="C4" r:id="rId44" xr:uid="{BCE2FEC1-161A-44F4-AAE9-C330AD0C3080}"/>
    <hyperlink ref="C5" r:id="rId45" xr:uid="{D8F2C92A-8077-47E7-8980-BA58617D6C84}"/>
    <hyperlink ref="C6" r:id="rId46" xr:uid="{F4682FE9-EBF0-4761-A841-524E100A696D}"/>
    <hyperlink ref="C9" r:id="rId47" xr:uid="{E5BA4130-2221-46E0-9341-0C6247C8B3DE}"/>
    <hyperlink ref="C10" r:id="rId48" xr:uid="{6F1FCA52-601D-470D-B052-5CEF3EF7E16F}"/>
    <hyperlink ref="C11" r:id="rId49" xr:uid="{C01FB9EF-BAEC-4FEA-A054-49AE79C9C666}"/>
    <hyperlink ref="C12" r:id="rId50" xr:uid="{C88CF5C4-3D14-4F9E-9B71-0E6C103345CE}"/>
    <hyperlink ref="C13" r:id="rId51" xr:uid="{642C79A3-44A6-4DD7-815A-0E80CF2E731E}"/>
    <hyperlink ref="C8" r:id="rId52" xr:uid="{904A9284-2BAE-41A6-8DFA-68F13681B481}"/>
    <hyperlink ref="C7" r:id="rId53" xr:uid="{A079FF97-ED94-4B1A-B34A-7F6CCEAD3FBA}"/>
    <hyperlink ref="C14" r:id="rId54" display="https://establecimientosrey.es/pt/paineis/15052-tela-metalica-pre-galvanizada-100x50-o-4mm-260x15m-aliseda.html?gad_source=1&amp;gad_campaignid=22236597304&amp;gbraid=0AAAAACVrQMA6jf4CGJofwms0bG6pasyOD&amp;gclid=Cj0KCQjwoZbBBhDCARIsAOqMEZWTVhfQSLULX2acDLZ6zhzx4KwYVdEnT-4H7ybuYGd5nArnRgM7tg8aAimlEALw_wcB" xr:uid="{3EDE1862-C593-4844-8264-8E87501AD5E4}"/>
    <hyperlink ref="C15" r:id="rId55" xr:uid="{04DDA78D-FD1B-4789-B2EB-492DD7DF5621}"/>
    <hyperlink ref="C16" r:id="rId56" xr:uid="{220A97F3-D1CB-45C5-B143-A22B74B13552}"/>
  </hyperlinks>
  <pageMargins left="0.75" right="0.75" top="1" bottom="1" header="0.5" footer="0.5"/>
  <pageSetup paperSize="9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Components and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Aaro Lukkari</cp:lastModifiedBy>
  <cp:lastPrinted>2025-04-14T21:48:52Z</cp:lastPrinted>
  <dcterms:created xsi:type="dcterms:W3CDTF">2025-04-02T13:03:24Z</dcterms:created>
  <dcterms:modified xsi:type="dcterms:W3CDTF">2025-06-12T15:37:51Z</dcterms:modified>
</cp:coreProperties>
</file>